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8795" activeTab="0"/>
  </bookViews>
  <sheets>
    <sheet name="INPUT SHEET" sheetId="1" r:id="rId1"/>
    <sheet name="Executive Summary" sheetId="2" r:id="rId2"/>
    <sheet name="CALCULATIONS" sheetId="3" state="hidden" r:id="rId3"/>
    <sheet name="Greenhouse Gas Equivalencies" sheetId="4" state="hidden" r:id="rId4"/>
    <sheet name="Crossover_LED-Reference Sheet" sheetId="5" r:id="rId5"/>
    <sheet name="HID-Reference Sheet" sheetId="6" r:id="rId6"/>
    <sheet name="Fluorescent-Reference Sheet" sheetId="7" r:id="rId7"/>
  </sheets>
  <definedNames>
    <definedName name="_xlnm.Print_Area" localSheetId="1">'Executive Summary'!$A$2:$P$70</definedName>
    <definedName name="_xlnm.Print_Area" localSheetId="0">'INPUT SHEET'!$A$2:$F$92</definedName>
  </definedNames>
  <calcPr fullCalcOnLoad="1"/>
</workbook>
</file>

<file path=xl/sharedStrings.xml><?xml version="1.0" encoding="utf-8"?>
<sst xmlns="http://schemas.openxmlformats.org/spreadsheetml/2006/main" count="1735" uniqueCount="1189">
  <si>
    <t>Energy &amp; Maintenance Savings Analysis and Payback</t>
  </si>
  <si>
    <t>Project Name</t>
  </si>
  <si>
    <t>State</t>
  </si>
  <si>
    <t>City</t>
  </si>
  <si>
    <t>State/Province</t>
  </si>
  <si>
    <t>Date</t>
  </si>
  <si>
    <t>Crossover System</t>
  </si>
  <si>
    <t>Fixture Type 1</t>
  </si>
  <si>
    <t>Fixture Type 2</t>
  </si>
  <si>
    <t>Fixture Type 3</t>
  </si>
  <si>
    <t>Fixture Type 4</t>
  </si>
  <si>
    <t>Fixture Type 5</t>
  </si>
  <si>
    <t>Fixture Quantity</t>
  </si>
  <si>
    <t>Fixture Wattage (Inc. Ballast Loss)</t>
  </si>
  <si>
    <t>Fixture Model</t>
  </si>
  <si>
    <t>KWH Rate</t>
  </si>
  <si>
    <t>Initial Fixture Cost</t>
  </si>
  <si>
    <t>Initial Average Install Cost / Fixture</t>
  </si>
  <si>
    <t>Fixture Maintenance</t>
  </si>
  <si>
    <t>Lamp Cost</t>
  </si>
  <si>
    <t>Spot Re-lamp Labor Cost/Lamp</t>
  </si>
  <si>
    <t>#Lamps / Fixture</t>
  </si>
  <si>
    <t>#Ballasts / Fixture</t>
  </si>
  <si>
    <t>Ballast Cost</t>
  </si>
  <si>
    <t>Spot Re-lamp Labor Cost/Ballast</t>
  </si>
  <si>
    <t>Lamp Recycle Fee/Lamp</t>
  </si>
  <si>
    <t>Address</t>
  </si>
  <si>
    <t>Per Fixture Rebate (All Available Rebates)</t>
  </si>
  <si>
    <t>2nd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</si>
  <si>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</si>
  <si>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</si>
  <si>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</si>
  <si>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</si>
  <si>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</si>
  <si>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</si>
  <si>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</si>
  <si>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</si>
  <si>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Summary</t>
  </si>
  <si>
    <t># Vehicles</t>
  </si>
  <si>
    <t>Total Initial Fixture &amp; Installation Costs</t>
  </si>
  <si>
    <t>Cost of Energy per KWH</t>
  </si>
  <si>
    <t>KWH Inflation Rate (percentage/year)</t>
  </si>
  <si>
    <t>(average including inflation)</t>
  </si>
  <si>
    <t>ROI/Payback (Yrs)</t>
  </si>
  <si>
    <t>Calculations Page</t>
  </si>
  <si>
    <t>Lamp Life (Hrs)</t>
  </si>
  <si>
    <t>Ballast Life (Hrs)</t>
  </si>
  <si>
    <t>Total Watts</t>
  </si>
  <si>
    <t>Total Fixture Cost</t>
  </si>
  <si>
    <t>Re-lamp Cost Per Lamp Annually</t>
  </si>
  <si>
    <t>Total Re-lamp Costs Annually</t>
  </si>
  <si>
    <t>Re-Ballast Cost Per Ballast Annually</t>
  </si>
  <si>
    <t>Total Re-Ballast Costs Annually</t>
  </si>
  <si>
    <t>Total Install Cost</t>
  </si>
  <si>
    <t>1st Year</t>
  </si>
  <si>
    <t>Total System KW</t>
  </si>
  <si>
    <t>Average</t>
  </si>
  <si>
    <t>Annual Average Energy &amp;</t>
  </si>
  <si>
    <t>Maintenance Costs</t>
  </si>
  <si>
    <t>(average including KWH inflation)</t>
  </si>
  <si>
    <t>Energy Cost - Includes Inflation Rate</t>
  </si>
  <si>
    <t>1st Yr Total Cost</t>
  </si>
  <si>
    <t>Total KWH</t>
  </si>
  <si>
    <t>Methane (CH4)</t>
  </si>
  <si>
    <t>Nitrous Oxide (N2O)</t>
  </si>
  <si>
    <t>Sulfur Hexafluoride (SF6)</t>
  </si>
  <si>
    <t>Greenhouse Gases Reduction (Lbs)</t>
  </si>
  <si>
    <t>Greenhouse Gases Reduction (Metric Tons)</t>
  </si>
  <si>
    <t>LED Rated Lamp Hours are based upon when the LED lamp is operating at 70% of initial output.</t>
  </si>
  <si>
    <t>This estimator is for illustrative purposes only.</t>
  </si>
  <si>
    <t>LSI Industries Inc. does not, in any way, imply a warranty of performance or savings predicted by this report.</t>
  </si>
  <si>
    <t>(513) 793-3200</t>
  </si>
  <si>
    <t>10000 Alliance Road ♦ Cincinnati, OH  45242  USA ♦ www.lsi-industries.com</t>
  </si>
  <si>
    <t>Lamp Type &amp; Wattage</t>
  </si>
  <si>
    <t>Pulse Start Metal Halide</t>
  </si>
  <si>
    <t>39CMH</t>
  </si>
  <si>
    <t>50CMH</t>
  </si>
  <si>
    <t>70CMH</t>
  </si>
  <si>
    <t>100CMH</t>
  </si>
  <si>
    <t>150CMH</t>
  </si>
  <si>
    <t>400(reduced)</t>
  </si>
  <si>
    <t>Pulse Start Metal Halide MP (Open Rated)</t>
  </si>
  <si>
    <t>Metal Halide</t>
  </si>
  <si>
    <t>175 (reduced)</t>
  </si>
  <si>
    <t>400 (reduced)</t>
  </si>
  <si>
    <t>1000 (reduced)</t>
  </si>
  <si>
    <t>Super Metal Halide</t>
  </si>
  <si>
    <t>High Pressure Sodium</t>
  </si>
  <si>
    <t>Low Pressure Sodium</t>
  </si>
  <si>
    <t>T5 LAMPS</t>
  </si>
  <si>
    <t>14 - 14W 22"</t>
  </si>
  <si>
    <t>21 - 21W 33"</t>
  </si>
  <si>
    <t>28 - 28W 45"</t>
  </si>
  <si>
    <t>35 - 35W 60"</t>
  </si>
  <si>
    <t>T5 HO LAMPS</t>
  </si>
  <si>
    <t>24HO - 24W 22"</t>
  </si>
  <si>
    <t>39HO - 39W 33"</t>
  </si>
  <si>
    <t>54HO - 54W 45"</t>
  </si>
  <si>
    <t>80HO - 80W 60"</t>
  </si>
  <si>
    <t>T8 LAMPS</t>
  </si>
  <si>
    <t>17 - 17W 24"</t>
  </si>
  <si>
    <t>25 - 25W 36"</t>
  </si>
  <si>
    <t>32 - 32W 48"</t>
  </si>
  <si>
    <t>40 - 40W 60"</t>
  </si>
  <si>
    <t>59 - 59W 96"</t>
  </si>
  <si>
    <t>T8 HO LAMPS</t>
  </si>
  <si>
    <t>44HO - 44W 48"</t>
  </si>
  <si>
    <t>65HO - 65W 72"</t>
  </si>
  <si>
    <t>86HO - 86W 96"</t>
  </si>
  <si>
    <t>T8U LAMPS</t>
  </si>
  <si>
    <t>U16 - 16W 1-5/8"</t>
  </si>
  <si>
    <t>U24 - 24W 1-5/8"</t>
  </si>
  <si>
    <t>U31 - 31W 1-5/8"</t>
  </si>
  <si>
    <t>U32 - 32W 6"</t>
  </si>
  <si>
    <t>(Magnetic Ballast)</t>
  </si>
  <si>
    <t>48-1500 110W 48"</t>
  </si>
  <si>
    <t>72-1500 160W 72"</t>
  </si>
  <si>
    <t>96-1500 185W 96"</t>
  </si>
  <si>
    <t>CFL LAMPS</t>
  </si>
  <si>
    <t>5W2PLW</t>
  </si>
  <si>
    <t>7W2PLW</t>
  </si>
  <si>
    <t>9W2PLW</t>
  </si>
  <si>
    <t>13W2PD</t>
  </si>
  <si>
    <t>13W4PD</t>
  </si>
  <si>
    <t>13W4PT</t>
  </si>
  <si>
    <t>18W2PD</t>
  </si>
  <si>
    <t>18W4PD</t>
  </si>
  <si>
    <t>18W4PT</t>
  </si>
  <si>
    <t>26W4PD</t>
  </si>
  <si>
    <t>26W4PT</t>
  </si>
  <si>
    <t>28WDulux</t>
  </si>
  <si>
    <t>32W4PT</t>
  </si>
  <si>
    <t>40W4PHL</t>
  </si>
  <si>
    <t>42W4PT</t>
  </si>
  <si>
    <t>50W4PHL</t>
  </si>
  <si>
    <t>55W4PHL</t>
  </si>
  <si>
    <t>57W4PHO</t>
  </si>
  <si>
    <t>70W4PHO</t>
  </si>
  <si>
    <t>63 (1.07BF)</t>
  </si>
  <si>
    <t>94 (1.07BF)</t>
  </si>
  <si>
    <t>(1) Lamp</t>
  </si>
  <si>
    <t>(2) Lamps</t>
  </si>
  <si>
    <t>(3) Lamps</t>
  </si>
  <si>
    <t>(4) Lamps</t>
  </si>
  <si>
    <t>(5) Lamps</t>
  </si>
  <si>
    <t>(6) Lamps</t>
  </si>
  <si>
    <t>(8) Lamps</t>
  </si>
  <si>
    <t>*Fixture Wattage (Inc. Ballast Loss)</t>
  </si>
  <si>
    <t>**Per Fixture Rebate (All Available Rebates)</t>
  </si>
  <si>
    <t>**Check for rebates that could be applied to the initial cost of the fixture. (See Reference Page)</t>
  </si>
  <si>
    <t>***Fluorescent or HID Rated lamp hours are based upon when 50% of the lamps are no longer operational.</t>
  </si>
  <si>
    <t>*See Reference Page for Typical Wattages</t>
  </si>
  <si>
    <t>Fixture Maintenance (HID/Fluorescent)</t>
  </si>
  <si>
    <t>Spot/Group Re-lamp Labor Cost/Lamp</t>
  </si>
  <si>
    <t>Operating Hours / Day</t>
  </si>
  <si>
    <t>Annual Operating Hours (365 days)</t>
  </si>
  <si>
    <t>Spot/Group  Change-out Labor Cost/Ballast</t>
  </si>
  <si>
    <t>Input Ballast Change-out labor cost.  This value should be higher for Spot Change-outs.</t>
  </si>
  <si>
    <t>Input Re-Lamp labor cost.  This value should be higher for Spot Re-Lamping.</t>
  </si>
  <si>
    <t>Input Lamp Disposal Fee.</t>
  </si>
  <si>
    <t>Annual Average Energy Cost</t>
  </si>
  <si>
    <t>Annual Average Maintenance Cost</t>
  </si>
  <si>
    <t>Input Sheet</t>
  </si>
  <si>
    <t>Select "Print" "Active Worksheet" to print this page</t>
  </si>
  <si>
    <t>Total Annual Average Energy + Maintenance Costs</t>
  </si>
  <si>
    <t>1st Year Energy Cost</t>
  </si>
  <si>
    <t>Total 1st Year Energy Cost</t>
  </si>
  <si>
    <t>Greenhouse Gases Produced</t>
  </si>
  <si>
    <t>3000v</t>
  </si>
  <si>
    <t>24000+</t>
  </si>
  <si>
    <t>Hours</t>
  </si>
  <si>
    <t>Input</t>
  </si>
  <si>
    <t>(Rated Life)</t>
  </si>
  <si>
    <t>Watts</t>
  </si>
  <si>
    <t>PAR30</t>
  </si>
  <si>
    <t>Clear</t>
  </si>
  <si>
    <t>ED-17</t>
  </si>
  <si>
    <t>Medium</t>
  </si>
  <si>
    <t>Universal</t>
  </si>
  <si>
    <t>ED-28</t>
  </si>
  <si>
    <t>Mogul</t>
  </si>
  <si>
    <t>Base Up within 15deg.</t>
  </si>
  <si>
    <t>Horizontal</t>
  </si>
  <si>
    <t>BT-28</t>
  </si>
  <si>
    <t>ED-37</t>
  </si>
  <si>
    <t>BT-37</t>
  </si>
  <si>
    <t>Pulse Start Metal Halide - Natural White</t>
  </si>
  <si>
    <t>EX39 Mogul</t>
  </si>
  <si>
    <t>Base Up Protected within 15deg.</t>
  </si>
  <si>
    <t>BT-56</t>
  </si>
  <si>
    <t>BD-17</t>
  </si>
  <si>
    <t>E39 POM</t>
  </si>
  <si>
    <t>E39 Mogul</t>
  </si>
  <si>
    <t>BF55</t>
  </si>
  <si>
    <t>ED23 1/2</t>
  </si>
  <si>
    <t>ED-23 1/2</t>
  </si>
  <si>
    <t>ED-18</t>
  </si>
  <si>
    <t>T14</t>
  </si>
  <si>
    <t>ED-25</t>
  </si>
  <si>
    <t>T-17</t>
  </si>
  <si>
    <t>D.C. Bay</t>
  </si>
  <si>
    <t>Base Up within 110deg.</t>
  </si>
  <si>
    <t>T-21</t>
  </si>
  <si>
    <t>Horizontal within 20deg.</t>
  </si>
  <si>
    <t>Re-Lamp Schedule  (Hrs)</t>
  </si>
  <si>
    <t>Base and Bulb Type</t>
  </si>
  <si>
    <t>PAR Flood</t>
  </si>
  <si>
    <t>XESR-LED-5-CW-CL</t>
  </si>
  <si>
    <t>XESR-LED-5-CW-FL</t>
  </si>
  <si>
    <t>XESR-LED-5-CW-LS</t>
  </si>
  <si>
    <t>XPG3-5-LED-50-350-CW-UE</t>
  </si>
  <si>
    <t>XPG3-5-LED-50-450-CW-UE</t>
  </si>
  <si>
    <t>XPG3-5-LED-50-550-CW-UE</t>
  </si>
  <si>
    <t>XPG3-5-LED-68-350-CW-UE</t>
  </si>
  <si>
    <t>XPG3-5-LED-68-450-CW-UE</t>
  </si>
  <si>
    <t>XPG3-5-LED-68-550-CW-UE</t>
  </si>
  <si>
    <t>XPG3-S-LED-50-350-CW-UE</t>
  </si>
  <si>
    <t>XPG3-S-LED-50-450-CW-UE</t>
  </si>
  <si>
    <t>XPG3-S-LED-50-550-CW-UE</t>
  </si>
  <si>
    <t>XPG3-S-LED-68-350-CW-UE</t>
  </si>
  <si>
    <t>XPG3-S-LED-68-450-CW-UE</t>
  </si>
  <si>
    <t>XPG3-S-LED-68-550-CW-UE</t>
  </si>
  <si>
    <t>XPWS3-FT-LED-28-350-CW-UE</t>
  </si>
  <si>
    <t>XPWS3-FT-LED-28-450-CW-UE</t>
  </si>
  <si>
    <t>XPWS3-FT-LED-48-350-CW-UE</t>
  </si>
  <si>
    <t>XPWS3-FT-LED-48-350-NW-UE</t>
  </si>
  <si>
    <t>XPWS3-FT-LED-48-450-CW-UE</t>
  </si>
  <si>
    <t>XPWS3-FT-LED-48-450-NW-UE</t>
  </si>
  <si>
    <t>XPWS3-WT-LED-28-350-CW-UE</t>
  </si>
  <si>
    <t>XPWS3-WT-LED-28-350-NW-UE</t>
  </si>
  <si>
    <t>XPWS3-WT-LED-28-450-CW-UE</t>
  </si>
  <si>
    <t>XPWS3-WT-LED-28-450-NW-UE</t>
  </si>
  <si>
    <t>XPWS3-WT-LED-48-350-CW-UE</t>
  </si>
  <si>
    <t>XPWS3-WT-LED-48-350-NW-UE</t>
  </si>
  <si>
    <t>XPWS3-WT-LED-48-450-CW-UE</t>
  </si>
  <si>
    <t>XPWS3-WT-LED-48-450-NW-UE</t>
  </si>
  <si>
    <t>XPWS3-WW-LED-48-350-CW-UE</t>
  </si>
  <si>
    <t>XPWS3-WW-LED-48-350-NW-UE</t>
  </si>
  <si>
    <t>XPWS3-WW-LED-48-450-CW-UE</t>
  </si>
  <si>
    <t>XPWS3-WW-LED-48-450-NW-UE</t>
  </si>
  <si>
    <r>
      <t xml:space="preserve">Listing sorted Alphanumerically by </t>
    </r>
    <r>
      <rPr>
        <b/>
        <u val="single"/>
        <sz val="10"/>
        <rFont val="Arial"/>
        <family val="2"/>
      </rPr>
      <t>Catalog Number</t>
    </r>
  </si>
  <si>
    <t>HID - Typical Lamp + Ballast Input Watts</t>
  </si>
  <si>
    <t>ET23.5</t>
  </si>
  <si>
    <t>HOR +-75</t>
  </si>
  <si>
    <t>*Input Watts (120/277v)</t>
  </si>
  <si>
    <t>HPF Input Watts (120/277v)</t>
  </si>
  <si>
    <t>Lamp Type</t>
  </si>
  <si>
    <t>DESIGNATION</t>
  </si>
  <si>
    <t xml:space="preserve"> LAMP DESCRIPTION</t>
  </si>
  <si>
    <t>Lamp Wattage</t>
  </si>
  <si>
    <t>Rated Life</t>
  </si>
  <si>
    <t>(1)T5 14-14W 22" LAMP</t>
  </si>
  <si>
    <t>(1)T5 21-21W 33" LAMP</t>
  </si>
  <si>
    <t>(1)T5 28-28W 45" LAMP</t>
  </si>
  <si>
    <t>(1)T5 35-35W 60" LAMP</t>
  </si>
  <si>
    <t>(1)T5 24HO-24W 22" LAMP</t>
  </si>
  <si>
    <t>(1)T5 39HO-39W 33" LAMP</t>
  </si>
  <si>
    <t>(1)T5 54HO-54W 45" LAMP</t>
  </si>
  <si>
    <t>(1)T5 80HO-80W 60" LAMP</t>
  </si>
  <si>
    <t>(1)T8 17-17W 24" LAMP</t>
  </si>
  <si>
    <t>(1)T8 25-25W 36" LAMP</t>
  </si>
  <si>
    <t>28 - 28W 48"</t>
  </si>
  <si>
    <t>(1)T8 28-28W 48" LAMP</t>
  </si>
  <si>
    <t>1.21/33w</t>
  </si>
  <si>
    <t>1.19/64w</t>
  </si>
  <si>
    <t>1.20/97w</t>
  </si>
  <si>
    <t>1.19/129w</t>
  </si>
  <si>
    <t>(1)T8 32-32W 48" LAMP</t>
  </si>
  <si>
    <t>1.18/41w</t>
  </si>
  <si>
    <t>1.18/78w</t>
  </si>
  <si>
    <t>1.18/114w</t>
  </si>
  <si>
    <t>1.18/156w</t>
  </si>
  <si>
    <t>1.18/192w</t>
  </si>
  <si>
    <t>1.18/228w</t>
  </si>
  <si>
    <t>(1)T8 40-40W 60" LAMP</t>
  </si>
  <si>
    <t>(1)T8 59-59W 96" LAMP</t>
  </si>
  <si>
    <t>(1)T8 44HO-44W 48" LAMP</t>
  </si>
  <si>
    <t>(1)T8 65HO-65W 72" LAMP</t>
  </si>
  <si>
    <t>(1)T8 86HO-86W 96" LAMP</t>
  </si>
  <si>
    <t>(1)T8 U16-16W 1-5/8" LAMP</t>
  </si>
  <si>
    <t>(1)T8 U24-24W 1-5/8" LAMP</t>
  </si>
  <si>
    <t>(1)T8 U31-31W 1-5/8" LAMP</t>
  </si>
  <si>
    <t>(1)T8 U32-32W 6" LAMP</t>
  </si>
  <si>
    <t>T12 800mA LAMPS</t>
  </si>
  <si>
    <t>48HO - 60W (800mA) 48"</t>
  </si>
  <si>
    <t>(1)T12 48HO-60W 48" LAMP</t>
  </si>
  <si>
    <t>96HO - 110W (800mA) 96"</t>
  </si>
  <si>
    <t>(1)T12 96HO-110W 96" LAMP</t>
  </si>
  <si>
    <t>T12 1500mA LAMPS</t>
  </si>
  <si>
    <t>(1)T12 48-1500 110W 48" LAMP</t>
  </si>
  <si>
    <t>(1)T12 72-1500 160W 72" LAMP</t>
  </si>
  <si>
    <t>(1)T12 96-1500 185W 96" LAMP</t>
  </si>
  <si>
    <t>(1) CFL-CFT5W/G23 LAMP</t>
  </si>
  <si>
    <t>(1) CFL-CFT7W/G23 LAMP</t>
  </si>
  <si>
    <t xml:space="preserve">(1) CFL-CFT9W/G23LAMP </t>
  </si>
  <si>
    <t>(1) CFL-CFQ13W/GX23 LAMP</t>
  </si>
  <si>
    <t>(1) CFL-CFQ13W/G24q LAMP</t>
  </si>
  <si>
    <t>(1) CFL-CFTR13W/GX24q LAMP</t>
  </si>
  <si>
    <t>(1) CFL-CFQ18W/G24d LAMP</t>
  </si>
  <si>
    <t>(1) CFL-CFQ18W/G24q LAMP</t>
  </si>
  <si>
    <t>(1) CFL-CFTR18W/GX24q LAMP</t>
  </si>
  <si>
    <t>(1) CFL-CFQ26W/G24q LAMP</t>
  </si>
  <si>
    <t>(1) CFL-CFTR26W/GX24q LAMP</t>
  </si>
  <si>
    <t>(1) CFL-CFTR32W/GX24q LAMP</t>
  </si>
  <si>
    <t>(1) CFL-FT40W/2G11 LAMP</t>
  </si>
  <si>
    <t>(1) CFL-CFTR42W/GX24q LAMP</t>
  </si>
  <si>
    <t>(1) CFL-FT50W/2G11 LAMP</t>
  </si>
  <si>
    <t>(1) CFL-FT55W/2G11 LAMP</t>
  </si>
  <si>
    <t>(1) CFL-CFM57/GX24q LAMP</t>
  </si>
  <si>
    <t>(1) CFL-CFM70W/GX24q LAMP</t>
  </si>
  <si>
    <t>*Lamp input watts assume a ballast factor of 0.88 for T8 lamps, 0.98 for CF lamps, and 0.99 for T5 lamps except as noted.</t>
  </si>
  <si>
    <t>Refer to Reference Sheets for typical Lamp + Ballast Input Watts.</t>
  </si>
  <si>
    <t>XGB3-5-LED-128-350-CW-UE</t>
  </si>
  <si>
    <t>XGB3-5-LED-128-450-CW-UE</t>
  </si>
  <si>
    <t>XGB3-FTA-LED-128-350-CW-UE</t>
  </si>
  <si>
    <t>XGB3-FTA-LED-128-350-CW-UE-HSS</t>
  </si>
  <si>
    <t>XGB3-FTA-LED-128-450-CW-UE</t>
  </si>
  <si>
    <t>XGB3-FTA-LED-128-450-CW-UE-HSS</t>
  </si>
  <si>
    <t>XHB3-S-LED-128-450-CW-UE</t>
  </si>
  <si>
    <t>XPG3-5-LED-50-350-NW-UE</t>
  </si>
  <si>
    <t>XPG3-5-LED-50-450-NW-UE</t>
  </si>
  <si>
    <t>XPG3-5-LED-50-550-NW-UE</t>
  </si>
  <si>
    <t>XPG3-5-LED-68-350-NW-UE</t>
  </si>
  <si>
    <t>XPG3-5-LED-68-450-NW-UE</t>
  </si>
  <si>
    <t>XPG3-5-LED-68-550-NW-UE</t>
  </si>
  <si>
    <t>XPG3-S-LED-50-350-NW-UE</t>
  </si>
  <si>
    <t>XPG3-S-LED-50-450-NW-UE</t>
  </si>
  <si>
    <t>XPG3-S-LED-50-550-NW-UE</t>
  </si>
  <si>
    <t>XPG3-S-LED-68-350-NW-UE</t>
  </si>
  <si>
    <t>XPG3-S-LED-68-450-NW-UE</t>
  </si>
  <si>
    <t>XPG3-S-LED-68-550-NW-UE</t>
  </si>
  <si>
    <t>XPWS3-FT-LED-28-350-NW-UE</t>
  </si>
  <si>
    <t>XPWS3-FT-LED-28-450-NW-UE</t>
  </si>
  <si>
    <t>XPWS3-WW-LED-28-350-CW-UE</t>
  </si>
  <si>
    <t>XPWS3-WW-LED-28-350-NW-UE</t>
  </si>
  <si>
    <t>XPWS3-WW-LED-28-450-CW-UE</t>
  </si>
  <si>
    <t>XINM3-PT-2-LED-63-350-CW-UE</t>
  </si>
  <si>
    <t>XINM3-PT-2-LED-63-450-CW-UE</t>
  </si>
  <si>
    <t>XINM3-PT-3-LED-63-350-CW-UE</t>
  </si>
  <si>
    <t>XINM3-PT-3-LED-63-450-CW-UE</t>
  </si>
  <si>
    <t>XINM3-PT-5-LED-63-350-CW-UE</t>
  </si>
  <si>
    <t>XINM3-PT-5-LED-63-450-CW-UE</t>
  </si>
  <si>
    <t>XINM3-PT-FT-LED-63-350-CW-UE</t>
  </si>
  <si>
    <t>XINM3-PT-FT-LED-63-450-CW-UE</t>
  </si>
  <si>
    <t>XINM3-SA-2-LED-63-350-CW-UE</t>
  </si>
  <si>
    <t>XINM3-SA-2-LED-63-450-CW-UE</t>
  </si>
  <si>
    <t>XINM3-SA-3-LED-63-350-CW-UE</t>
  </si>
  <si>
    <t>XINM3-SA-3-LED-63-450-CW-UE</t>
  </si>
  <si>
    <t>XINM3-SA-5-LED-63-350-CW-UE</t>
  </si>
  <si>
    <t>XINM3-SA-5-LED-63-450-CW-UE</t>
  </si>
  <si>
    <t>XINM3-SA-FT-LED-63-350-CW-UE</t>
  </si>
  <si>
    <t>XINM3-SA-FT-LED-63-450-CW-UE</t>
  </si>
  <si>
    <t>XPWS3-WW-LED-28-450-NW-UE</t>
  </si>
  <si>
    <t>XRT14-LED-48-300-CW 120-240V</t>
  </si>
  <si>
    <t>XRT14-LED-48-400-CW 120-240V</t>
  </si>
  <si>
    <t>XRT22-LED-48-300-CW 120-240V</t>
  </si>
  <si>
    <t>XRT22-LED-48-400-CW 120-240V</t>
  </si>
  <si>
    <r>
      <t>Carbon Dioxide (CO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</si>
  <si>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ROI Calculation</t>
  </si>
  <si>
    <t>ROI</t>
  </si>
  <si>
    <t>Delta</t>
  </si>
  <si>
    <t>System KW Reduction</t>
  </si>
  <si>
    <t>System KW Reduction %</t>
  </si>
  <si>
    <t>Carbon Dioxide (CO2) lbs./KWH</t>
  </si>
  <si>
    <t>Greenhouse Gas Equivalencies</t>
  </si>
  <si>
    <t>C02 Emissions from Gallons of Gasoline Consumed / KWH</t>
  </si>
  <si>
    <t>CO2 Emissions from the Energy use of #Homes /KWH</t>
  </si>
  <si>
    <t>Carbon sequestered annually by  acres of pine or fir forests / KWH</t>
  </si>
  <si>
    <t>Passenger Vehicle Emission / Metric Ton</t>
  </si>
  <si>
    <t># Homes</t>
  </si>
  <si>
    <t># Acres</t>
  </si>
  <si>
    <r>
      <t>Metric Tons of Carbon Dioxide (CO</t>
    </r>
    <r>
      <rPr>
        <b/>
        <u val="single"/>
        <vertAlign val="subscript"/>
        <sz val="10"/>
        <color indexed="8"/>
        <rFont val="Arial"/>
        <family val="2"/>
      </rPr>
      <t>2</t>
    </r>
    <r>
      <rPr>
        <b/>
        <u val="single"/>
        <sz val="10"/>
        <color indexed="8"/>
        <rFont val="Arial"/>
        <family val="2"/>
      </rPr>
      <t>)</t>
    </r>
  </si>
  <si>
    <r>
      <t>Pounds of  Carbon Dioxide (CO</t>
    </r>
    <r>
      <rPr>
        <b/>
        <u val="single"/>
        <vertAlign val="subscript"/>
        <sz val="10"/>
        <color indexed="8"/>
        <rFont val="Arial"/>
        <family val="2"/>
      </rPr>
      <t>2</t>
    </r>
    <r>
      <rPr>
        <b/>
        <u val="single"/>
        <sz val="10"/>
        <color indexed="8"/>
        <rFont val="Arial"/>
        <family val="2"/>
      </rPr>
      <t>)</t>
    </r>
  </si>
  <si>
    <t>Gallons of Gasoline</t>
  </si>
  <si>
    <t>http://www.epa.gov/cleanenergy/energy-resources/calculator.html</t>
  </si>
  <si>
    <t>Executive Summary</t>
  </si>
  <si>
    <t>Greenhouse Gas Equivalencies - Annual Savings</t>
  </si>
  <si>
    <t>Carbon sequestered annually by acres of pine or fir forests / KWH</t>
  </si>
  <si>
    <t>US EPA - Greenhouse Gas Equivalencies Calculator</t>
  </si>
  <si>
    <t>Alternate System</t>
  </si>
  <si>
    <t>Lamp life is not necessarily the Re-lamp schedule. The Re-lamp schedule is typically shorter than the lamp life.</t>
  </si>
  <si>
    <t>Ballast life is not necessarily the Re-ballast schedule. The Re-ballast schedule is typically shorter than the ballast life.</t>
  </si>
  <si>
    <t>Refer to Reference Sheets for Input Watts.</t>
  </si>
  <si>
    <t>Re-Ballast Schedule (Hrs)</t>
  </si>
  <si>
    <r>
      <t>C0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Gas Reduction - </t>
    </r>
    <r>
      <rPr>
        <b/>
        <u val="single"/>
        <sz val="14"/>
        <rFont val="Arial"/>
        <family val="2"/>
      </rPr>
      <t>Metric Tons</t>
    </r>
  </si>
  <si>
    <r>
      <t>C0</t>
    </r>
    <r>
      <rPr>
        <b/>
        <vertAlign val="subscript"/>
        <sz val="14"/>
        <color indexed="8"/>
        <rFont val="Arial"/>
        <family val="2"/>
      </rPr>
      <t xml:space="preserve">2 </t>
    </r>
    <r>
      <rPr>
        <b/>
        <sz val="14"/>
        <color indexed="8"/>
        <rFont val="Arial"/>
        <family val="2"/>
      </rPr>
      <t xml:space="preserve">Emissions from </t>
    </r>
    <r>
      <rPr>
        <b/>
        <u val="single"/>
        <sz val="14"/>
        <color indexed="8"/>
        <rFont val="Arial"/>
        <family val="2"/>
      </rPr>
      <t>Gallons</t>
    </r>
    <r>
      <rPr>
        <b/>
        <sz val="14"/>
        <color indexed="8"/>
        <rFont val="Arial"/>
        <family val="2"/>
      </rPr>
      <t xml:space="preserve"> of Gasoline Consumed</t>
    </r>
  </si>
  <si>
    <r>
      <t>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Emissions from the Energy use of </t>
    </r>
    <r>
      <rPr>
        <b/>
        <u val="single"/>
        <sz val="14"/>
        <color indexed="8"/>
        <rFont val="Arial"/>
        <family val="2"/>
      </rPr>
      <t>#Homes</t>
    </r>
  </si>
  <si>
    <t>XBVR-ID-LED-24-400-CW-UE</t>
  </si>
  <si>
    <t>XBVR-ID-LED-24-400-NW-UE</t>
  </si>
  <si>
    <t>XBVR-ID-LED-24-400-WW-UE</t>
  </si>
  <si>
    <t>XCHM3-5-LED-128-350-CW-UE</t>
  </si>
  <si>
    <t>XCHM3-5-LED-128-350-NW-UE</t>
  </si>
  <si>
    <t>XCHM3-5-LED-128-450-CW-UE</t>
  </si>
  <si>
    <t>XCHM3-5-LED-128-450-NW-UE</t>
  </si>
  <si>
    <t>XCHM3-FT-LED-128-350-CW-UE</t>
  </si>
  <si>
    <t>XCHM3-FT-LED-128-350-NW-UE</t>
  </si>
  <si>
    <t>XCHM3-FT-LED-128-450-CW-UE</t>
  </si>
  <si>
    <t>XCHM3-FT-LED-128-450-NW-UE</t>
  </si>
  <si>
    <t>XCHWM3-FT-LED-28-350-CW-UE</t>
  </si>
  <si>
    <t>XCHWM3-FT-LED-28-350-NW-UE</t>
  </si>
  <si>
    <t>XCHWM3-FT-LED-28-450-CW-UE</t>
  </si>
  <si>
    <t>XCHWM3-FT-LED-28-450-NW-UE</t>
  </si>
  <si>
    <t>XCHWM3-FT-LED-48-350-CW-UE</t>
  </si>
  <si>
    <t>XCHWM3-FT-LED-48-350-NW-UE</t>
  </si>
  <si>
    <t>XCHWM3-FT-LED-48-450-CW-UE</t>
  </si>
  <si>
    <t>XCHWM3-FT-LED-48-450-NW-UE</t>
  </si>
  <si>
    <t>XCHWM3-WT-LED-28-350-CW-UE</t>
  </si>
  <si>
    <t>XCHWM3-WT-LED-28-350-NW-UE</t>
  </si>
  <si>
    <t>XCHWM3-WT-LED-28-450-CW-UE</t>
  </si>
  <si>
    <t>XCHWM3-WT-LED-28-450-NW-UE</t>
  </si>
  <si>
    <t>XCHWM3-WT-LED-48-350-CW-UE</t>
  </si>
  <si>
    <t>XCHWM3-WT-LED-48-350-NW-UE</t>
  </si>
  <si>
    <t>XCHWM3-WT-LED-48-450-CW-UE</t>
  </si>
  <si>
    <t>XCHWM3-WT-LED-48-450-NW-UE</t>
  </si>
  <si>
    <t>XCHWM3-WW-LED-28-350-CW-UE</t>
  </si>
  <si>
    <t>XCHWM3-WW-LED-28-350-NW-UE</t>
  </si>
  <si>
    <t>XCHWM3-WW-LED-28-450-CW-UE</t>
  </si>
  <si>
    <t>XCHWM3-WW-LED-28-450-NW-UE</t>
  </si>
  <si>
    <t>XCHWM3-WW-LED-48-350-CW-UE</t>
  </si>
  <si>
    <t>XCHWM3-WW-LED-48-350-NW-UE</t>
  </si>
  <si>
    <t>XCHWM3-WW-LED-48-450-CW-UE</t>
  </si>
  <si>
    <t>XCHWM3-WW-LED-48-450-NW-UE</t>
  </si>
  <si>
    <t>XGB3-3-LED-176-350-CW-UE-HSS</t>
  </si>
  <si>
    <t>XGB3-5-LED-128-350-NW-UE</t>
  </si>
  <si>
    <t>XGB3-5-LED-128-450-NW-UE</t>
  </si>
  <si>
    <t>XGB3-5-LED-176-350-CW-UE</t>
  </si>
  <si>
    <t>XGB3-5-LED-176-450-CW-UE</t>
  </si>
  <si>
    <t>XGB3-5-LED-176-450-CW-UE-HSS</t>
  </si>
  <si>
    <t>XGB3-5-LED-176-450-NW-UE</t>
  </si>
  <si>
    <t>XGB3-FTA-LED-128-350-NW-UE</t>
  </si>
  <si>
    <t>XGB3-FTA-LED-128-450-NW-UE</t>
  </si>
  <si>
    <t>XGB3-FTA-LED-176-350-CW-UE</t>
  </si>
  <si>
    <t>XGB3-FTA-LED-176-350-CW-UE-HSS</t>
  </si>
  <si>
    <t>XGB3-FTA-LED-176-450-CW-UE</t>
  </si>
  <si>
    <t>XGB3-FTA-LED-176-450-CW-UE-HSS</t>
  </si>
  <si>
    <t>XGB3-FTA-LED-176-450-NW-UE</t>
  </si>
  <si>
    <t>XGB3-FT-LED-128-350-CW-UE</t>
  </si>
  <si>
    <t>XGB3-FT-LED-128-350-NW-UE</t>
  </si>
  <si>
    <t>XGB3-FT-LED-128-450-CW-UE</t>
  </si>
  <si>
    <t>XGB3-FT-LED-128-450-NW-UE</t>
  </si>
  <si>
    <t>XGB3-FT-LED-176-350-CW-UE</t>
  </si>
  <si>
    <t>XGB3-FT-LED-176-450-CW-UE</t>
  </si>
  <si>
    <t>XGB3-FT-LED-176-450-CW-UE-HSS</t>
  </si>
  <si>
    <t>XGB3-FT-LED-176-450-CW-UE-LSS</t>
  </si>
  <si>
    <t>XGB3-FT-LED-176-450-CW-UE-RSS</t>
  </si>
  <si>
    <t>XGB3-FT-LED-176-450-NW-UE</t>
  </si>
  <si>
    <t>XGBWM3-FT-LED-28-350-CW-UE</t>
  </si>
  <si>
    <t>XGBWM3-FT-LED-28-350-NW-UE</t>
  </si>
  <si>
    <t>XGBWM3-FT-LED-28-450-CW-UE</t>
  </si>
  <si>
    <t>XGBWM3-FT-LED-28-450-NW-UE</t>
  </si>
  <si>
    <t>XGBWM3-FT-LED-48-350-CW-UE</t>
  </si>
  <si>
    <t>XGBWM3-FT-LED-48-350-NW-UE</t>
  </si>
  <si>
    <t>XGBWM3-FT-LED-48-450-CW-UE</t>
  </si>
  <si>
    <t>XGBWM3-FT-LED-48-450-NW-UE</t>
  </si>
  <si>
    <t>XGBWM3-WT-LED-28-350-CW-UE</t>
  </si>
  <si>
    <t>XGBWM3-WT-LED-28-350-NW-UE</t>
  </si>
  <si>
    <t>XGBWM3-WT-LED-28-450-CW-UE</t>
  </si>
  <si>
    <t>XGBWM3-WT-LED-28-450-NW-UE</t>
  </si>
  <si>
    <t>XGBWM3-WT-LED-48-350-CW-UE</t>
  </si>
  <si>
    <t>XGBWM3-WT-LED-48-350-NW-UE</t>
  </si>
  <si>
    <t>XGBWM3-WT-LED-48-450-CW-UE</t>
  </si>
  <si>
    <t>XGBWM3-WT-LED-48-450-NW-UE</t>
  </si>
  <si>
    <t>XGBWM3-WW-LED-28-350-CW-UE</t>
  </si>
  <si>
    <t>XGBWM3-WW-LED-28-350-NW-UE</t>
  </si>
  <si>
    <t>XGBWM3-WW-LED-28-450-CW-UE</t>
  </si>
  <si>
    <t>XGBWM3-WW-LED-28-450-NW-UE</t>
  </si>
  <si>
    <t>XGBWM3-WW-LED-48-350-CW-UE</t>
  </si>
  <si>
    <t>XGBWM3-WW-LED-48-350-NW-UE</t>
  </si>
  <si>
    <t>XGBWM3-WW-LED-48-450-CW-UE</t>
  </si>
  <si>
    <t>XGBWM3-WW-LED-48-450-NW-UE</t>
  </si>
  <si>
    <t>XHB3-S-LED-128-350-CW-UE</t>
  </si>
  <si>
    <t>XHYP3-180-LED-16-110-CW-IMS-LOW_OUTPUT</t>
  </si>
  <si>
    <t>XHYP3-180-LED-16-350-CW-UE</t>
  </si>
  <si>
    <t>XHYP3-180-LED-16-350-NW-UE</t>
  </si>
  <si>
    <t>XHYP3-360-LED-10-CW-UE-BB</t>
  </si>
  <si>
    <t>XHYP3-360-LED-30-350-CW-UE</t>
  </si>
  <si>
    <t>XHYP3-360-LED-30-350-NW-UE</t>
  </si>
  <si>
    <t>XIG-LED-19-350-CW-UE-FL40</t>
  </si>
  <si>
    <t>XIG-LED-19-350-CW-UE-NFL25</t>
  </si>
  <si>
    <t>XIG-LED-19-350-CW-UE-SP10</t>
  </si>
  <si>
    <t>XINM3-PT-2-LED-63-350-NW-UE</t>
  </si>
  <si>
    <t>XINM3-PT-2-LED-63-450-NW-UE</t>
  </si>
  <si>
    <t>XINM3-PT-3-LED-63-350-NW-UE</t>
  </si>
  <si>
    <t>XINM3-PT-3-LED-63-450-NW-UE</t>
  </si>
  <si>
    <t>XINM3-PT-5-LED-63-350-NW-UE</t>
  </si>
  <si>
    <t>XINM3-PT-5-LED-63-450-NW-UE</t>
  </si>
  <si>
    <t>XINM3-PT-FT-LED-63-350-NW-UE</t>
  </si>
  <si>
    <t>XINM3-PT-FT-LED-63-450-NW-UE</t>
  </si>
  <si>
    <t>XINM3-SA-2-LED-63-350-NW-UE</t>
  </si>
  <si>
    <t>XINM3-SA-2-LED-63-450-NW-UE</t>
  </si>
  <si>
    <t>XINM3-SA-3-LED-63-350-NW-UE</t>
  </si>
  <si>
    <t>XINM3-SA-3-LED-63-450-NW-UE</t>
  </si>
  <si>
    <t>XINM3-SA-5-LED-63-350-NW-UE</t>
  </si>
  <si>
    <t>XINM3-SA-5-LED-63-450-NW-UE</t>
  </si>
  <si>
    <t>XINM3-SA-FT-LED-63-350-NW-UE</t>
  </si>
  <si>
    <t>XINM3-SA-FT-LED-63-450-NW-UE</t>
  </si>
  <si>
    <t>XPT3-5-LED-128-350-CW-UE</t>
  </si>
  <si>
    <t>XPT3-5-LED-128-450-CW-UE</t>
  </si>
  <si>
    <t>XRT14-LED-48-300-NW 120-240V</t>
  </si>
  <si>
    <t>XRT14-LED-48-300-WW 120-240V</t>
  </si>
  <si>
    <t>XRT14-LED-48-400-NW 120-240V</t>
  </si>
  <si>
    <t>XRT14-LED-48-400-WW 120-240V</t>
  </si>
  <si>
    <t>XRT22-LED-48-300-NW 120-240V</t>
  </si>
  <si>
    <t>XRT22-LED-48-300-WW 120-240V</t>
  </si>
  <si>
    <t>XRT22-LED-48-400-NW 120-240V</t>
  </si>
  <si>
    <t>XRT22-LED-48-400-WW 120-240V</t>
  </si>
  <si>
    <t>Catalog Number</t>
  </si>
  <si>
    <t>Luminaire Watts</t>
  </si>
  <si>
    <t>Crossover/LED -  Input Watts</t>
  </si>
  <si>
    <t>??</t>
  </si>
  <si>
    <t>ASC14-LED-HO-CW-UE</t>
  </si>
  <si>
    <t>ASC14-LED-HO-NW-UE</t>
  </si>
  <si>
    <t>ASC14-LED-HO-WW-UE</t>
  </si>
  <si>
    <t>ASC14-LED-SS-CW-UE</t>
  </si>
  <si>
    <t>ASC14-LED-SS-NW-UE</t>
  </si>
  <si>
    <t>ASC14-LED-SS-WW-UE</t>
  </si>
  <si>
    <t>ASC22-LED-HO-CW-UE</t>
  </si>
  <si>
    <t>ASC22-LED-HO-NW-UE</t>
  </si>
  <si>
    <t>ASC22-LED-HO-WW-UE</t>
  </si>
  <si>
    <t>ASC22-LED-SS-CW-UE</t>
  </si>
  <si>
    <t>ASC22-LED-SS-NW-UE</t>
  </si>
  <si>
    <t>ASC22-LED-SS-WW-UE</t>
  </si>
  <si>
    <t>ASC24-LED-HO-CW-UE</t>
  </si>
  <si>
    <t>ASC24-LED-HO-NW-UE</t>
  </si>
  <si>
    <t>ASC24-LED-HO-WW-UE</t>
  </si>
  <si>
    <t>ASC24-LED-SS-CW-UE</t>
  </si>
  <si>
    <t>ASC24-LED-SS-NW-UE</t>
  </si>
  <si>
    <t>ASC24-LED-SS-WW-UE</t>
  </si>
  <si>
    <t>EG3-4-S-LED-HO-CW-UE</t>
  </si>
  <si>
    <t>LXLW-24-LED-NW-24</t>
  </si>
  <si>
    <t>LXLW-24-LED-WW-24</t>
  </si>
  <si>
    <t>LXLW-36-LED-NW-24</t>
  </si>
  <si>
    <t>LXLW-36-LED-WW-24</t>
  </si>
  <si>
    <t>LXLW-48-LED-NW-24</t>
  </si>
  <si>
    <t>LXLW-48-LED-WW-24</t>
  </si>
  <si>
    <t>LXLW-60-LED-NW-24</t>
  </si>
  <si>
    <t>LXLW-60-LED-WW-24</t>
  </si>
  <si>
    <t>MWW-2-LED-HO-CW-UE</t>
  </si>
  <si>
    <t>MWW-2-LED-HO-NW-UE</t>
  </si>
  <si>
    <t>MWW-2-LED-HO-WW-UE</t>
  </si>
  <si>
    <t>MWW-2-LED-SS-CW-UE</t>
  </si>
  <si>
    <t>MWW-2-LED-SS-NW-UE</t>
  </si>
  <si>
    <t>MWW-2-LED-SS-WW-UE</t>
  </si>
  <si>
    <t>MWW-4-LED-HO-CW-UE</t>
  </si>
  <si>
    <t>MWW-4-LED-HO-NW-UE</t>
  </si>
  <si>
    <t>MWW-4-LED-HO-WW-UE</t>
  </si>
  <si>
    <t>MWW-4-LED-SS-CW-UE</t>
  </si>
  <si>
    <t>MWW-4-LED-SS-NW-UE</t>
  </si>
  <si>
    <t>MWW-4-LED-SS-WW-UE</t>
  </si>
  <si>
    <t>XAMU-3-LED-128-HO-CW-UE</t>
  </si>
  <si>
    <t>XAMU-3-LED-128-HO-NW-UE</t>
  </si>
  <si>
    <t>XAMU-3-LED-128-SS-CW-UE</t>
  </si>
  <si>
    <t>XAMU-3-LED-128-SS-NW-UE</t>
  </si>
  <si>
    <t>XAMU-5-LED-128-HO-CW-UE</t>
  </si>
  <si>
    <t>XAMU-5-LED-128-SS-CW-UE</t>
  </si>
  <si>
    <t>XAMU-FT-LED-128-HO-CW-UE</t>
  </si>
  <si>
    <t>XAMU-FT-LED-128-HO-NW-UE</t>
  </si>
  <si>
    <t>XAMU-FT-LED-128-SS-CW-UE</t>
  </si>
  <si>
    <t>XAMU-FT-LED-128-SS-NW-UE</t>
  </si>
  <si>
    <t>XCHM3-3-LED-128-350-CW-UE</t>
  </si>
  <si>
    <t>XCHM3-3-LED-128-350-NW-UE</t>
  </si>
  <si>
    <t>XCHM3-3-LED-128-450-CW-UE</t>
  </si>
  <si>
    <t>XCHM3-3-LED-128-450-NW-UE</t>
  </si>
  <si>
    <t>XCHM3-FT-LED-128-350-CW-UE-HSS</t>
  </si>
  <si>
    <t>XCHM3-FT-LED-128-350-NW-UE-HSS</t>
  </si>
  <si>
    <t>XCHM3-FT-LED-128-450-CW-UE-HSS</t>
  </si>
  <si>
    <t>XCHM3-FT-LED-128-450-NW-UE-HSS</t>
  </si>
  <si>
    <t>XGB3-3-LED-128-350-CW-UE</t>
  </si>
  <si>
    <t>XGB3-3-LED-128-350-NW-UE</t>
  </si>
  <si>
    <t>XGB3-5-LED-128-350-CW-UE-HSS</t>
  </si>
  <si>
    <t>XGB3-5-LED-128-450-CW-UE-HSS</t>
  </si>
  <si>
    <t>XGB3-5-LED-176-350-CW-UE-HSS</t>
  </si>
  <si>
    <t>XGB3-5-LED-176-350-NW-UE</t>
  </si>
  <si>
    <t>XGB3-FTA-LED-176-350-NW-UE</t>
  </si>
  <si>
    <t>XGB3-FT-LED-128-350-CW-UE-HSS</t>
  </si>
  <si>
    <t>XGB3-FT-LED-128-350-CW-UE-LSS</t>
  </si>
  <si>
    <t>XGB3-FT-LED-128-350-CW-UE-RSS</t>
  </si>
  <si>
    <t>XGB3-FT-LED-128-450-CW-UE-HSS</t>
  </si>
  <si>
    <t>XGB3-FT-LED-128-450-CW-UE-LSS</t>
  </si>
  <si>
    <t>XGB3-FT-LED-128-450-CW-UE-RSS</t>
  </si>
  <si>
    <t>XGB3-FT-LED-176-350-CW-UE-HSS</t>
  </si>
  <si>
    <t>XGB3-FT-LED-176-350-CW-UE-LSS</t>
  </si>
  <si>
    <t>XGB3-FT-LED-176-350-CW-UE-RSS</t>
  </si>
  <si>
    <t>XGB3-FT-LED-176-350-NW-UE</t>
  </si>
  <si>
    <t>XHB3-AL-LED-128-350-CW-UE</t>
  </si>
  <si>
    <t>XHB3-AL-LED-128-350-CW-UE-WHT-DFL</t>
  </si>
  <si>
    <t>XHB3-AL-LED-128-350-NW-UE</t>
  </si>
  <si>
    <t>XHB3-AL-LED-128-450-CW-UE</t>
  </si>
  <si>
    <t>XHB3-AL-LED-128-450-CW-UE-WHT-DFL</t>
  </si>
  <si>
    <t>XHB3-AL-LED-128-450-NW-UE</t>
  </si>
  <si>
    <t>XHB3-AL-LED-176-350-CW-UE</t>
  </si>
  <si>
    <t>XHB3-AL-LED-176-350-CW-UE-DFL</t>
  </si>
  <si>
    <t>XHB3-AL-LED-176-350-NW-UE</t>
  </si>
  <si>
    <t>XHB3-AL-LED-176-450-CW-UE</t>
  </si>
  <si>
    <t>XHB3-AL-LED-176-450-CW-UE-DFL</t>
  </si>
  <si>
    <t>XHB3-AL-LED-176-450-NW-UE</t>
  </si>
  <si>
    <t>XHB3-S-LED-128-350-CW-UE-WHT-DFL</t>
  </si>
  <si>
    <t>XHB3-S-LED-128-350-NW-UE</t>
  </si>
  <si>
    <t>XHB3-S-LED-128-450-CW-UE-WHT-DFL</t>
  </si>
  <si>
    <t>XHB3-S-LED-128-450-NW-UE</t>
  </si>
  <si>
    <t>XHB3-S-LED-176-350-CW-UE</t>
  </si>
  <si>
    <t>XHB3-S-LED-176-350-CW-UE-DFL</t>
  </si>
  <si>
    <t>XHB3-S-LED-176-350-NW-UE</t>
  </si>
  <si>
    <t>XHB3-S-LED-176-450-CW-UE</t>
  </si>
  <si>
    <t>XHB3-S-LED-176-450-CW-UE-DFL</t>
  </si>
  <si>
    <t>XHB3-S-LED-176-450-NW-UE</t>
  </si>
  <si>
    <t>XIG-LED-19-350-WW-UE-FL40</t>
  </si>
  <si>
    <t>XIG-LED-19-350-WW-UE-NFL25</t>
  </si>
  <si>
    <t>XIG-LED-19-350-WW-UE-SP10</t>
  </si>
  <si>
    <t>XPG-5-LED-50-CW-UE</t>
  </si>
  <si>
    <t>XPG-5-LED-68-CW-UE</t>
  </si>
  <si>
    <t>XPG-S-LED-50-CW-UE</t>
  </si>
  <si>
    <t>XPG-S-LED-68-CW-UE</t>
  </si>
  <si>
    <t>XPT3-3-LED-128-350-CW-UE</t>
  </si>
  <si>
    <t>XPT3-3-LED-128-350-NW-UE</t>
  </si>
  <si>
    <t>XPT3-3-LED-128-450-CW-UE</t>
  </si>
  <si>
    <t>XPT3-3-LED-128-450-NW-UE</t>
  </si>
  <si>
    <t>XPT3-5-LED-128-350-NW-UE</t>
  </si>
  <si>
    <t>XPT3-5-LED-128-450-NW-UE</t>
  </si>
  <si>
    <t>XPT3-FT-LED-128-350-CW-UE</t>
  </si>
  <si>
    <t>XPT3-FT-LED-128-350-CW-UE-HSS</t>
  </si>
  <si>
    <t>XPT3-FT-LED-128-350-NW-UE</t>
  </si>
  <si>
    <t>XPT3-FT-LED-128-450-CW-UE</t>
  </si>
  <si>
    <t>XPT3-FT-LED-128-450-CW-UE-HSS</t>
  </si>
  <si>
    <t>XPT3-FT-LED-128-450-NW-UE</t>
  </si>
  <si>
    <t>XPTS3-2-LED-63-LW-CW-UE</t>
  </si>
  <si>
    <t>XPTS3-2-LED-63-LW-NW-UE</t>
  </si>
  <si>
    <t>XPTS3-2-LED-63-SS-CW-UE</t>
  </si>
  <si>
    <t>XPTS3-2-LED-63-SS-NW-UE</t>
  </si>
  <si>
    <t>XPTS3-3-LED-63-LW-CW-UE</t>
  </si>
  <si>
    <t>XPTS3-3-LED-63-LW-NW-UE</t>
  </si>
  <si>
    <t>XPTS3-3-LED-63-SS-CW-UE</t>
  </si>
  <si>
    <t>XPTS3-3-LED-63-SS-NW-UE</t>
  </si>
  <si>
    <t>XPTS3-5-LED-63-LW-CW-UE</t>
  </si>
  <si>
    <t>XPTS3-5-LED-63-LW-NW-UE</t>
  </si>
  <si>
    <t>XPTS3-5-LED-63-SS-CW-UE</t>
  </si>
  <si>
    <t>XPTS3-5-LED-63-SS-NW-UE</t>
  </si>
  <si>
    <t>XPTS3-FT-LED-63-LW-CW-UE</t>
  </si>
  <si>
    <t>XPTS3-FT-LED-63-LW-NW-UE</t>
  </si>
  <si>
    <t>XPTS3-FT-LED-63-SS-CW-UE</t>
  </si>
  <si>
    <t>XPTS3-FT-LED-63-SS-NW-UE</t>
  </si>
  <si>
    <t>XRMU-3-LED-128-HO-CW-HSS</t>
  </si>
  <si>
    <t>XRMU-3-LED-128-HO-CW-UE</t>
  </si>
  <si>
    <t>XRMU-3-LED-128-HO-NW-HSS</t>
  </si>
  <si>
    <t>XRMU-3-LED-128-HO-NW-UE</t>
  </si>
  <si>
    <t>XRMU-3-LED-128-SS-CW-UE</t>
  </si>
  <si>
    <t>XRMU-3-LED-128-SS-NW-UE</t>
  </si>
  <si>
    <t>XRMU-5-LED-128-HO-CW-UE</t>
  </si>
  <si>
    <t>XRMU-5-LED-128-HO-NW</t>
  </si>
  <si>
    <t>XRMU-5-LED-128-SS-CW-UE</t>
  </si>
  <si>
    <t>XRMU-5-LED-128-SS-NW</t>
  </si>
  <si>
    <t>XRMU-FT-LED-128-HO-CW-HSS</t>
  </si>
  <si>
    <t>XRMU-FT-LED-128-HO-CW-UE</t>
  </si>
  <si>
    <t>XRMU-FT-LED-128-HO-NW-HSS</t>
  </si>
  <si>
    <t>XRMU-FT-LED-128-HO-NW-UE</t>
  </si>
  <si>
    <t>XRMU-FT-LED-128-SS-CW-UE</t>
  </si>
  <si>
    <t>XRMU-FT-LED-128-SS-NW-UE</t>
  </si>
  <si>
    <t>Fluorescent - Typical Lamp + Ballast Input Watts</t>
  </si>
  <si>
    <t>XHYP3-360-LED-30-110-CW-IMS-LOW_OUTPUT</t>
  </si>
  <si>
    <t>XPTS3-2-LED-63-SS-CW-UE-HSS</t>
  </si>
  <si>
    <t>XPTS3-2-LED-63-SS-NW-UE-HSS</t>
  </si>
  <si>
    <t>XPTS3-3-LED-63-SS-CW-UE-HSS</t>
  </si>
  <si>
    <t>XPTS3-3-LED-63-SS-NW-UE-HSS</t>
  </si>
  <si>
    <t>XPTS3-FT-LED-63-SS-CW-UE-HSS</t>
  </si>
  <si>
    <t>XPTS3-FT-LED-63-SS-NW-UE-HSS</t>
  </si>
  <si>
    <t>CRS-AC-LED-128-HO-CW-UE</t>
  </si>
  <si>
    <t>CRS-AC-LED-128-SS-CW-UE</t>
  </si>
  <si>
    <t>CRS-AC-LED-64-HO-CW-UE</t>
  </si>
  <si>
    <t>CRS-AC-LED-64-SS-CW-UE</t>
  </si>
  <si>
    <t>CRS-AC-LED-84-HO-CW-UE</t>
  </si>
  <si>
    <t>CRS-AC-LED-84-SS-CW-UE</t>
  </si>
  <si>
    <t>CRS-SC-LED-128-HO-CW-UE</t>
  </si>
  <si>
    <t>CRS-SC-LED-128-SS-CW-UE</t>
  </si>
  <si>
    <t>CRS-SC-LED-64-HO-CW-UE</t>
  </si>
  <si>
    <t>CRS-SC-LED-64-SS-CW-UE</t>
  </si>
  <si>
    <t>CRS-SC-LED-84-HO-CW-UE</t>
  </si>
  <si>
    <t>CRS-SC-LED-84-SS-CW-UE</t>
  </si>
  <si>
    <t>XSB-5-LED-HO-CW-UE</t>
  </si>
  <si>
    <t>XSB-5-LED-HO-NW-UE</t>
  </si>
  <si>
    <t>XSB-5-LED-SS-CW-UE</t>
  </si>
  <si>
    <t>XSB-5-LED-SS-NW-UE</t>
  </si>
  <si>
    <t>XSB-5X-LED-HO-CW-UE</t>
  </si>
  <si>
    <t>XSB-5X-LED-HO-CW-UE-PLS</t>
  </si>
  <si>
    <t>XSB-5X-LED-HO-NW-UE</t>
  </si>
  <si>
    <t>XSB-5X-LED-SS-CW-UE</t>
  </si>
  <si>
    <t>XSB-5X-LED-SS-NW-UE</t>
  </si>
  <si>
    <t>XSB-5X-LED-VHO-CW-UE</t>
  </si>
  <si>
    <t>XSB-5X-LED-VHO-NW-UE</t>
  </si>
  <si>
    <t>XSB-FTAX-LED-HO-CW-UE</t>
  </si>
  <si>
    <t>XSB-FTAX-LED-HO-CW-UE-HSS</t>
  </si>
  <si>
    <t>XSB-FTAX-LED-HO-NW-UE</t>
  </si>
  <si>
    <t>XSB-FTAX-LED-HO-NW-UE-HSS</t>
  </si>
  <si>
    <t>XSB-FTAX-LED-SS-CW-UE</t>
  </si>
  <si>
    <t>XSB-FTAX-LED-SS-CW-UE-HSS</t>
  </si>
  <si>
    <t>XSB-FTAX-LED-SS-NW-UE</t>
  </si>
  <si>
    <t>XSB-FTAX-LED-SS-NW-UE-HSS</t>
  </si>
  <si>
    <t>XSB-FTX-LED-HO-CW-UE</t>
  </si>
  <si>
    <t>XSB-FTX-LED-HO-CW-UE-HSS</t>
  </si>
  <si>
    <t>XSB-FTX-LED-HO-NW-UE</t>
  </si>
  <si>
    <t>XSB-FTX-LED-HO-NW-UE-HSS</t>
  </si>
  <si>
    <t>XSB-FTX-LED-SS-CW-UE</t>
  </si>
  <si>
    <t>XSB-FTX-LED-SS-CW-UE-HSS</t>
  </si>
  <si>
    <t>XSB-FTX-LED-SS-NW-UE</t>
  </si>
  <si>
    <t>XSB-FTX-LED-SS-NW-UE-HSS</t>
  </si>
  <si>
    <t>XSL2-5A-LED-50-SS-CW-DFL</t>
  </si>
  <si>
    <t>XSL2-S-LED-50-SS-CW-DFL</t>
  </si>
  <si>
    <t>CRO3-FO-LED-30-HO-CW-UE</t>
  </si>
  <si>
    <t>CRO3-FO-LED-30-SS-CW-UE</t>
  </si>
  <si>
    <t>XSL2-5A-LED-50-HO-CW</t>
  </si>
  <si>
    <t>XSL2-5A-LED-50-HO-CW-DFL</t>
  </si>
  <si>
    <t>XSL2-5A-LED-50-SS-CW</t>
  </si>
  <si>
    <t>XSL2-S-LED-50-HO-CW</t>
  </si>
  <si>
    <t>XSL2-S-LED-50-HO-CW-DFL</t>
  </si>
  <si>
    <t>XSL2-S-LED-50-SS-CW</t>
  </si>
  <si>
    <t>ASC14-LED-SS-WW-UE-EM</t>
  </si>
  <si>
    <t>ASC22-LED-SS-WW-UE-EM</t>
  </si>
  <si>
    <t>ASC24-LED-SS-WW-UE-EM</t>
  </si>
  <si>
    <t>CRU-SC-LED-HO-CW-UE</t>
  </si>
  <si>
    <t>CRU-SC-LED-VHO-CW-UE</t>
  </si>
  <si>
    <t>EG3-8-S-LED-HO-CW-UE</t>
  </si>
  <si>
    <t>PASU-S-LED-LW-CW-UE</t>
  </si>
  <si>
    <t>PASU-S-LED-LW-NW-UE</t>
  </si>
  <si>
    <t>PASU-S-LED-SS-CW-UE</t>
  </si>
  <si>
    <t>PASU-S-LED-SS-NW-UE</t>
  </si>
  <si>
    <t>PEC14-LED-HO-LPW-CW-UE</t>
  </si>
  <si>
    <t>PEC14-LED-HO-LPW-NW-UE</t>
  </si>
  <si>
    <t>PEC14-LED-HO-LPW-WW-UE</t>
  </si>
  <si>
    <t>PEC14-LED-HO-RAD-CW-UE</t>
  </si>
  <si>
    <t>PEC14-LED-HO-RAD-NW-UE</t>
  </si>
  <si>
    <t>PEC14-LED-HO-RAD-WW-UE</t>
  </si>
  <si>
    <t>PEC14-LED-SS-LPW-CW-UE</t>
  </si>
  <si>
    <t>PEC14-LED-SS-LPW-NW-UE</t>
  </si>
  <si>
    <t>PEC14-LED-SS-LPW-WW-UE</t>
  </si>
  <si>
    <t>PEC14-LED-SS-LPW-WW-UE-EM</t>
  </si>
  <si>
    <t>PEC14-LED-SS-RAD-CW-UE</t>
  </si>
  <si>
    <t>PEC14-LED-SS-RAD-NW-UE</t>
  </si>
  <si>
    <t>PEC14-LED-SS-RAD-WW-UE</t>
  </si>
  <si>
    <t>PEC22-LED-HO-LPW-CW-UE</t>
  </si>
  <si>
    <t>PEC22-LED-HO-LPW-NW-UE</t>
  </si>
  <si>
    <t>PEC22-LED-HO-LPW-WW-UE</t>
  </si>
  <si>
    <t>PEC22-LED-HO-RAD-CW-UE</t>
  </si>
  <si>
    <t>PEC22-LED-HO-RAD-NW-UE</t>
  </si>
  <si>
    <t>PEC22-LED-HO-RAD-WW-UE</t>
  </si>
  <si>
    <t>PEC22-LED-SS-LPW-CW-UE</t>
  </si>
  <si>
    <t>PEC22-LED-SS-LPW-NW-UE</t>
  </si>
  <si>
    <t>PEC22-LED-SS-LPW-WW-UE</t>
  </si>
  <si>
    <t>PEC22-LED-SS-LPW-WW-UE-EM</t>
  </si>
  <si>
    <t>PEC22-LED-SS-RAD-CW-UE</t>
  </si>
  <si>
    <t>PEC22-LED-SS-RAD-NW-UE</t>
  </si>
  <si>
    <t>PEC22-LED-SS-RAD-WW-UE</t>
  </si>
  <si>
    <t>PEC24-LED-HO-LPW-CW-UE</t>
  </si>
  <si>
    <t>PEC24-LED-HO-LPW-NW-UE</t>
  </si>
  <si>
    <t>PEC24-LED-HO-LPW-WW-UE</t>
  </si>
  <si>
    <t>PEC24-LED-HO-RAD-CW-UE</t>
  </si>
  <si>
    <t>PEC24-LED-HO-RAD-NW-UE</t>
  </si>
  <si>
    <t>PEC24-LED-HO-RAD-WW-UE</t>
  </si>
  <si>
    <t>PEC24-LED-SS-LPW-CW-UE</t>
  </si>
  <si>
    <t>PEC24-LED-SS-LPW-NW-UE</t>
  </si>
  <si>
    <t>PEC24-LED-SS-LPW-WW-UE</t>
  </si>
  <si>
    <t>PEC24-LED-SS-LPW-WW-UE-EM</t>
  </si>
  <si>
    <t>PEC24-LED-SS-RAD-CW-UE</t>
  </si>
  <si>
    <t>PEC24-LED-SS-RAD-NW-UE</t>
  </si>
  <si>
    <t>PEC24-LED-SS-RAD-WW-UE</t>
  </si>
  <si>
    <t>PEC24-LED-VHO-LPW-CW-UE</t>
  </si>
  <si>
    <t>PEC24-LED-VHO-LPW-WW-UE</t>
  </si>
  <si>
    <t>PEC24-LED-VHO-RAD-CW-UE</t>
  </si>
  <si>
    <t>PEC24-LED-VHO-RAD-NW-UE</t>
  </si>
  <si>
    <t>PEC24-LED-VHO-RAD-WW-UE</t>
  </si>
  <si>
    <t>PRSU-S-LED-LW-CW-UE</t>
  </si>
  <si>
    <t>PRSU-S-LED-LW-NW-UE</t>
  </si>
  <si>
    <t>PRSU-S-LED-SS-CW-UE</t>
  </si>
  <si>
    <t>PRSU-S-LED-SS-NW-UE</t>
  </si>
  <si>
    <t>XPG3-5-LED-50-350-CW-UE-DFL</t>
  </si>
  <si>
    <t>XPG3-5-LED-50-350-NW-UE-DFL</t>
  </si>
  <si>
    <t>XPG3-5-LED-50-450-CW-UE-DFL</t>
  </si>
  <si>
    <t>XPG3-5-LED-50-450-NW-UE-DFL</t>
  </si>
  <si>
    <t>XPG3-5-LED-50-550-CW-UE-DFL</t>
  </si>
  <si>
    <t>XPG3-5-LED-50-550-NW-UE-DFL</t>
  </si>
  <si>
    <t>XPG3-5-LED-68-350-CW-UE-DFL</t>
  </si>
  <si>
    <t>XPG3-5-LED-68-350-NW-UE-DFL</t>
  </si>
  <si>
    <t>XPG3-5-LED-68-450-CW-UE-DFL</t>
  </si>
  <si>
    <t>XPG3-5-LED-68-450-NW-UE-DFL</t>
  </si>
  <si>
    <t>XPG3-5-LED-68-550-CW-UE-DFL</t>
  </si>
  <si>
    <t>XPG3-5-LED-68-550-NW-UE-DFL</t>
  </si>
  <si>
    <t>XPG3-S-LED-50-350-CW-UE-DFL</t>
  </si>
  <si>
    <t>XPG3-S-LED-50-350-NW-UE-DFL</t>
  </si>
  <si>
    <t>XPG3-S-LED-50-450-CW-UE-DFL</t>
  </si>
  <si>
    <t>XPG3-S-LED-50-450-NW-UE-DFL</t>
  </si>
  <si>
    <t>XPG3-S-LED-50-550-CW-UE-DFL</t>
  </si>
  <si>
    <t>XPG3-S-LED-50-550-NW-UE-DFL</t>
  </si>
  <si>
    <t>XPG3-S-LED-68-350-CW-UE-DFL</t>
  </si>
  <si>
    <t>XPG3-S-LED-68-350-NW-UE-DFL</t>
  </si>
  <si>
    <t>XPG3-S-LED-68-450-CW-UE-DFL</t>
  </si>
  <si>
    <t>XPG3-S-LED-68-450-NW-UE-DFL</t>
  </si>
  <si>
    <t>XPG3-S-LED-68-550-CW-UE-DFL</t>
  </si>
  <si>
    <t>XPG3-S-LED-68-550-NW-UE-DFL</t>
  </si>
  <si>
    <t>20W-38LED-NW-SP-120</t>
  </si>
  <si>
    <t>882-LED-SS-CW-UE</t>
  </si>
  <si>
    <t>882-LED-SS-NW-UE</t>
  </si>
  <si>
    <t>882-LED-SS-WW-UE</t>
  </si>
  <si>
    <t>884-LED-HO-CW-UE</t>
  </si>
  <si>
    <t>884-LED-HO-NW-UE</t>
  </si>
  <si>
    <t>884-LED-HO-WW-UE</t>
  </si>
  <si>
    <t>884-LED-SS-CW-UE</t>
  </si>
  <si>
    <t>884-LED-SS-NW-UE</t>
  </si>
  <si>
    <t>884-LED-SS-WW-UE</t>
  </si>
  <si>
    <t>DW-LED-HO-CW-UE</t>
  </si>
  <si>
    <t>DW-LED-HO-NW-UE</t>
  </si>
  <si>
    <t>DW-LED-HO-WW-UE</t>
  </si>
  <si>
    <t>DW-LED-SS-CW-UE</t>
  </si>
  <si>
    <t>DW-LED-SS-NW-UE</t>
  </si>
  <si>
    <t>DW-LED-SS-WW-UE</t>
  </si>
  <si>
    <t>GA22-LED-HO-CW-UE-TSLR22</t>
  </si>
  <si>
    <t>GA22-LED-HO-NW-UE-TSLR22</t>
  </si>
  <si>
    <t>GA22-LED-HO-WW-UE-TSLR22</t>
  </si>
  <si>
    <t>GA22-LED-SS-CW-UE-TSLR22</t>
  </si>
  <si>
    <t>GA22-LED-SS-NW-UE-TSLR22</t>
  </si>
  <si>
    <t>GA22-LED-SS-WW-UE-TSLR22</t>
  </si>
  <si>
    <t>GA22-LED-VHO-CW-UE-TSLR22</t>
  </si>
  <si>
    <t>GA22-LED-VHO-NW-UE-TSLR22</t>
  </si>
  <si>
    <t>GA22-LED-VHO-WW-UE-TSLR22</t>
  </si>
  <si>
    <t>GA24-LED-HO-CW-UE-TSLR24</t>
  </si>
  <si>
    <t>GA24-LED-HO-NW-UE-TSRL24</t>
  </si>
  <si>
    <t>GA24-LED-HO-WW-UE-TSLR24</t>
  </si>
  <si>
    <t>GA24-LED-SS-CW-UE-TSLR24</t>
  </si>
  <si>
    <t>GA24-LED-SS-NW-UE-TSLR24</t>
  </si>
  <si>
    <t>GA24-LED-SS-WW-UE-TSLR24</t>
  </si>
  <si>
    <t>GA24-LED-VHO-CW-UE-TSLR24</t>
  </si>
  <si>
    <t>GA24-LED-VHO-NW-UE-TSLR24</t>
  </si>
  <si>
    <t>GA24-LED-VHO-WW-UE-TSLR24</t>
  </si>
  <si>
    <t>W442-LED-SS-CW-UE</t>
  </si>
  <si>
    <t>W442-LED-SS-NW-UE</t>
  </si>
  <si>
    <t>W442-LED-SS-WW-UE</t>
  </si>
  <si>
    <t>W444-LED-HO-CW-UE</t>
  </si>
  <si>
    <t>W444-LED-HO-NW-UE</t>
  </si>
  <si>
    <t>W444-LED-HO-WW-UE</t>
  </si>
  <si>
    <t>W444-LED-SS-CW-UE</t>
  </si>
  <si>
    <t>W444-LED-SS-NW-UE</t>
  </si>
  <si>
    <t>W444-LED-SS-WW-UE</t>
  </si>
  <si>
    <t>WNA10-LED-HO-NW-UE</t>
  </si>
  <si>
    <t>WNA10-LED-HO-WW-UE</t>
  </si>
  <si>
    <t>WNA10-LED-SS-NW-UE</t>
  </si>
  <si>
    <t>WNA10-LED-SS-WW-UE</t>
  </si>
  <si>
    <t>WNA14-LED-HO-CW-UE</t>
  </si>
  <si>
    <t>WNA14-LED-HO-NW-UE</t>
  </si>
  <si>
    <t>WNA14-LED-HO-WW-UE</t>
  </si>
  <si>
    <t>WNA14-LED-VHO-CW-UE</t>
  </si>
  <si>
    <t>WNA14-LED-VHO-NW-UE</t>
  </si>
  <si>
    <t>WNA14-LED-VHO-WW-UE</t>
  </si>
  <si>
    <t>XAMU-3-LED-128-HO-CW-UE-HSS</t>
  </si>
  <si>
    <t>XAMU-3-LED-128-HO-NW-UE-HSS</t>
  </si>
  <si>
    <t>XAMU-3-LED-128-SS-CW-UE-HSS</t>
  </si>
  <si>
    <t>XAMU-3-LED-128-SS-NW-UE-HSS</t>
  </si>
  <si>
    <t>XAMU-5-LED-128-HO-NW-UE</t>
  </si>
  <si>
    <t>XAMU-5-LED-128-SS-NW-UE</t>
  </si>
  <si>
    <t>XAMU-FT-LED-128-HO-NW-UE-HSS</t>
  </si>
  <si>
    <t>XAMU-FT-LED-128-SS-CW-HSS-UE</t>
  </si>
  <si>
    <t>XAMU-FT-LED-128-SS-NW-UE-HSS</t>
  </si>
  <si>
    <t>XASU-5-LED-64-HO-CW-UE</t>
  </si>
  <si>
    <t>XASU-5-LED-64-HO-NW-UE</t>
  </si>
  <si>
    <t>XASU-5-LED-64-SS-CW-UE</t>
  </si>
  <si>
    <t>XASU-5-LED-64-SS-NW-UE</t>
  </si>
  <si>
    <t>XASU-FT-LED-64-HO-CW-UE</t>
  </si>
  <si>
    <t>XASU-FT-LED-64-HO-NW-UE</t>
  </si>
  <si>
    <t>XASU-FT-LED-64-SS-NW-UE</t>
  </si>
  <si>
    <t>XAWMU-3-LED-128-HO-CW-UE</t>
  </si>
  <si>
    <t>XAWMU-3-LED-128-HO-NW-UE</t>
  </si>
  <si>
    <t>XAWMU-3-LED-128-SS-CW-UE</t>
  </si>
  <si>
    <t>XAWMU-3-LED-128-SS-NW-UE</t>
  </si>
  <si>
    <t>XAWMU-FT-LED-128-HO-CW-UE</t>
  </si>
  <si>
    <t>XAWMU-FT-LED-128-HO-NW-UE</t>
  </si>
  <si>
    <t>XAWMU-FT-LED-128-SS-CW-UE</t>
  </si>
  <si>
    <t>XAWMU-FT-LED-128-SS-NW-UE</t>
  </si>
  <si>
    <t>XRSU-5-LED-64-HO-CW-UE</t>
  </si>
  <si>
    <t>XRSU-5-LED-64-HO-NW-UE</t>
  </si>
  <si>
    <t>XRSU-5-LED-64-SS-CW-UE</t>
  </si>
  <si>
    <t>XRSU-5-LED-64-SS-NW-UE</t>
  </si>
  <si>
    <t>XRSU-FT-LED-64-HO-CW-UE</t>
  </si>
  <si>
    <t>XRSU-FT-LED-64-HO-NW-UE</t>
  </si>
  <si>
    <t>XRSU-FT-LED-64-SS-NW-UE</t>
  </si>
  <si>
    <t>1st Year Energy &amp; Maintenance Savings</t>
  </si>
  <si>
    <t>5 Year Total Energy &amp; Maintenance Savings</t>
  </si>
  <si>
    <t>10 Year Total Energy &amp; Maintenance Savings</t>
  </si>
  <si>
    <t>XASU-3-LED-64-HO-CW</t>
  </si>
  <si>
    <t>XASU-3-LED-64-HO-CW-HSS</t>
  </si>
  <si>
    <t>XASU-3-LED-64-HO-NW</t>
  </si>
  <si>
    <t>XASU-3-LED-64-HO-NW-HSS</t>
  </si>
  <si>
    <t>XASU-3-LED-64-SS-CW</t>
  </si>
  <si>
    <t>XASU-3-LED-64-SS-CW-HSS</t>
  </si>
  <si>
    <t>XASU-3-LED-64-SS-NW</t>
  </si>
  <si>
    <t>XASU-3-LED-64-SS-NW-HSS</t>
  </si>
  <si>
    <t>XASU-FT-LED-64-HO-CW-HSS</t>
  </si>
  <si>
    <t>XASU-FT-LED-64-SS-CW-UE</t>
  </si>
  <si>
    <t>XAWSU-3-LED-64-HO-CW</t>
  </si>
  <si>
    <t>XAWSU-3-LED-64-HO-NW</t>
  </si>
  <si>
    <t>XAWSU-3-LED-64-SS-CW</t>
  </si>
  <si>
    <t>XAWSU-3-LED-64-SS-NW</t>
  </si>
  <si>
    <t>XAWSU-FT-LED-64-HO-CW-UE</t>
  </si>
  <si>
    <t>XAWSU-FT-LED-64-HO-NW-UE</t>
  </si>
  <si>
    <t>XAWSU-FT-LED-64-SS-CW-UE</t>
  </si>
  <si>
    <t>XAWSU-FT-LED-64-SS-NW-UE</t>
  </si>
  <si>
    <t>XCHM3-3-LED-128-350-CW-UE-HSS</t>
  </si>
  <si>
    <t>XCHM3-3-LED-128-350-NW-UE-HSS</t>
  </si>
  <si>
    <t>XCHM3-3-LED-128-450-CW-UE-HSS</t>
  </si>
  <si>
    <t>XCHM3-3-LED-128-450-NW-UE-HSS</t>
  </si>
  <si>
    <t>XGB3-3-LED-128-350-CW-HSS</t>
  </si>
  <si>
    <t>XGB3-3-LED-128-350-NW-HSS</t>
  </si>
  <si>
    <t>XGB3-3-LED-128-450-CW-HSS</t>
  </si>
  <si>
    <t>XGB3-3-LED-128-450-CW-UE</t>
  </si>
  <si>
    <t>XGB3-3-LED-128-450-NW-UE</t>
  </si>
  <si>
    <t>XGB3-3-LED-128-450-NW-UE-HSS</t>
  </si>
  <si>
    <t>XGB3-3-LED-176-350-NW-UE-HSS</t>
  </si>
  <si>
    <t>XGB3-3-LED-176-450-CW-UE-HSS</t>
  </si>
  <si>
    <t>XGB3-3-LED-176-450-NW-UE-HSS</t>
  </si>
  <si>
    <t>XRSU-3-LED-64-HO-CW</t>
  </si>
  <si>
    <t>XRSU-3-LED-64-HO-CW-HSS</t>
  </si>
  <si>
    <t>XRSU-3-LED-64-HO-NW</t>
  </si>
  <si>
    <t>XRSU-3-LED-64-HO-NW-HSS</t>
  </si>
  <si>
    <t>XRSU-3-LED-64-SS-CW</t>
  </si>
  <si>
    <t>XRSU-3-LED-64-SS-CW-HSS</t>
  </si>
  <si>
    <t>XRSU-3-LED-64-SS-NW</t>
  </si>
  <si>
    <t>XRSU-3-LED-64-SS-NW-HSS</t>
  </si>
  <si>
    <t>XRSU-FT-LED-64-HO-CW-HSS</t>
  </si>
  <si>
    <t>XRSU-FT-LED-64-SS-CW-UE</t>
  </si>
  <si>
    <t>XSB-FTAX-LED-VHO-CW-UE</t>
  </si>
  <si>
    <t>20W-38LED-NW-FL-120</t>
  </si>
  <si>
    <t>AD150-10-CW-LED-UE</t>
  </si>
  <si>
    <t>AD150-10-CW-LED-UE-DO</t>
  </si>
  <si>
    <t>AD150-10-NW-LED-UE</t>
  </si>
  <si>
    <t>AD150-10-NW-LED-UE-DO</t>
  </si>
  <si>
    <t>AD150-10-WW-LED-UE</t>
  </si>
  <si>
    <t>AD150-10-WW-LED-UE-DO</t>
  </si>
  <si>
    <t>RD150-10-CW-LED-UE</t>
  </si>
  <si>
    <t>RD150-10-NW-LED-UE</t>
  </si>
  <si>
    <t>RD150-10-WW-LED-UE</t>
  </si>
  <si>
    <t>XAMU-FT-LED-128-HO-CW-UE-HSS</t>
  </si>
  <si>
    <t>XASU-FT-LED-64-HO-NW-HSS</t>
  </si>
  <si>
    <t>XASU-FT-LED-64-SS-CW-HSS</t>
  </si>
  <si>
    <t>XASU-FT-LED-64-SS-NW-HSS</t>
  </si>
  <si>
    <t>XFLM-HF-LED-28-HO-CW-UE</t>
  </si>
  <si>
    <t>XFLM-HF-LED-49-HO-CW-UE</t>
  </si>
  <si>
    <t>XFLM-MF-LED-28-HO-CW-UE</t>
  </si>
  <si>
    <t>XFLM-MF-LED-49-HO-CW-UE</t>
  </si>
  <si>
    <t>XFLM-NF-LED-28-HO-CW-UE</t>
  </si>
  <si>
    <t>XFLM-NF-LED-49-HO-CW-UE</t>
  </si>
  <si>
    <t>XFLM-SP-LED-28-HO-CW-UE</t>
  </si>
  <si>
    <t>XFLM-SP-LED-49-HO-CW-UE</t>
  </si>
  <si>
    <t>XFLM-VF-LED-28-HO-CW-UE</t>
  </si>
  <si>
    <t>XFLM-VF-LED-49-HO-CW-UE</t>
  </si>
  <si>
    <t>XFLM-WF-LED-28-HO-CW-UE</t>
  </si>
  <si>
    <t>XFLM-WF-LED-49-HO-CW-UE</t>
  </si>
  <si>
    <t>XSB-AIX-LED-HO-CW-UE</t>
  </si>
  <si>
    <t>XSB-AIX-LED-HO-NW-UE</t>
  </si>
  <si>
    <t>XSB-AIX-LED-VHO-CW-UE</t>
  </si>
  <si>
    <t>XSB-AIX-LED-VHO-NW-UE</t>
  </si>
  <si>
    <t>Carbon sequestered annually by  acres of forests / KWH</t>
  </si>
  <si>
    <t>© 2014 LSI Industries Inc.</t>
  </si>
  <si>
    <r>
      <t xml:space="preserve">Carbon sequestered annually by </t>
    </r>
    <r>
      <rPr>
        <b/>
        <u val="single"/>
        <sz val="14"/>
        <rFont val="Arial"/>
        <family val="2"/>
      </rPr>
      <t>#Acres</t>
    </r>
    <r>
      <rPr>
        <b/>
        <sz val="14"/>
        <rFont val="Arial"/>
        <family val="2"/>
      </rPr>
      <t xml:space="preserve"> of forests</t>
    </r>
  </si>
  <si>
    <t>Calculator Version: 1.44</t>
  </si>
  <si>
    <t>BD-200-10-CW-LED-UE</t>
  </si>
  <si>
    <t>CIRU-SC-LED-HO-CW-UE</t>
  </si>
  <si>
    <t>CIRU-SC-LED-HO-CW-UE-DFL</t>
  </si>
  <si>
    <t>CIRU-SC-LED-HO-NW-UE</t>
  </si>
  <si>
    <t>CIRU-SC-LED-HO-NW-UE-DFL</t>
  </si>
  <si>
    <t>CIRU-SC-LED-LW-CW-UE</t>
  </si>
  <si>
    <t>CIRU-SC-LED-LW-CW-UE-DFL</t>
  </si>
  <si>
    <t>CIRU-SC-LED-LW-NW-UE</t>
  </si>
  <si>
    <t>CIRU-SC-LED-LW-NW-UE-DFL</t>
  </si>
  <si>
    <t>CIRU-SC-LED-MW-CW-UE</t>
  </si>
  <si>
    <t>CIRU-SC-LED-MW-CW-UE-DFL</t>
  </si>
  <si>
    <t>CIRU-SC-LED-MW-NW-UE</t>
  </si>
  <si>
    <t>CIRU-SC-LED-MW-NW-UE-DFL</t>
  </si>
  <si>
    <t>CIRU-SC-LED-SS-CW-UE</t>
  </si>
  <si>
    <t>CIRU-SC-LED-SS-CW-UE-DFL</t>
  </si>
  <si>
    <t>CIRU-SC-LED-SS-NW-UE</t>
  </si>
  <si>
    <t>CIRU-SC-LED-SS-NW-UE-DFL</t>
  </si>
  <si>
    <t>CIRU-SC-LED-VHO-CW-UE</t>
  </si>
  <si>
    <t>CIRU-SC-LED-VHO-CW-UE-DFL</t>
  </si>
  <si>
    <t>CIRU-SC-LED-VHO-NW-UE</t>
  </si>
  <si>
    <t>CIRU-SC-LED-VHO-NW-UE-DFL</t>
  </si>
  <si>
    <t>CRUS-SCDL-LED-LW-CW-UE</t>
  </si>
  <si>
    <t>CRUS-SCDL-LED-SS-CW-UE</t>
  </si>
  <si>
    <t>CRUS-SC-LED-LW-CW-UE</t>
  </si>
  <si>
    <t>CRUS-SC-LED-SS-CW-UE</t>
  </si>
  <si>
    <t>EGW-4-S-LED-HO-CW-UE</t>
  </si>
  <si>
    <t>EGW-4-S-LED-HO-CW-UE-CL</t>
  </si>
  <si>
    <t>EGW-4-S-LED-HO-NW-UE</t>
  </si>
  <si>
    <t>EGW-4-S-LED-HO-NW-UE-CL</t>
  </si>
  <si>
    <t>EGW-4-S-LED-HO-WW-UE</t>
  </si>
  <si>
    <t>EGW-4-S-LED-HO-WW-UE-CL</t>
  </si>
  <si>
    <t>EGW-4-S-LED-VHO-CW-UE</t>
  </si>
  <si>
    <t>EGW-4-S-LED-VHO-CW-UE-CL</t>
  </si>
  <si>
    <t>EGW-4-S-LED-VHO-NW-UE</t>
  </si>
  <si>
    <t>EGW-4-S-LED-VHO-NW-UE-CL</t>
  </si>
  <si>
    <t>EGW-4-S-LED-VHO-WW-UE</t>
  </si>
  <si>
    <t>EGW-4-S-LED-VHO-WW-UE-CL</t>
  </si>
  <si>
    <t>GA14-LED-HO-CW-UE</t>
  </si>
  <si>
    <t>GA14-LED-HO-NW-UE</t>
  </si>
  <si>
    <t>GA14-LED-HO-WW-UE</t>
  </si>
  <si>
    <t>GA14-LED-SS-CW-UE</t>
  </si>
  <si>
    <t>GA14-LED-SS-NW-UE</t>
  </si>
  <si>
    <t>GA14-LED-SS-WW-UE</t>
  </si>
  <si>
    <t>GA14-LED-VHO-CW-UE</t>
  </si>
  <si>
    <t>GA14-LED-VHO-NW-UE</t>
  </si>
  <si>
    <t>GA14-LED-VHO-WW-UE</t>
  </si>
  <si>
    <t>GA22-LED-HO-CW-UE</t>
  </si>
  <si>
    <t>GA22-LED-HO-NW-UE</t>
  </si>
  <si>
    <t>GA22-LED-HO-WW-UE</t>
  </si>
  <si>
    <t>GA22-LED-SS-CW-UE</t>
  </si>
  <si>
    <t>GA22-LED-SS-NW-UE</t>
  </si>
  <si>
    <t>GA22-LED-SS-WW-UE</t>
  </si>
  <si>
    <t>GA22-LED-VHO-CW-UE</t>
  </si>
  <si>
    <t>GA22-LED-VHO-NW-UE</t>
  </si>
  <si>
    <t>GA22-LED-VHO-WW-UE</t>
  </si>
  <si>
    <t>GA24-LED-HO-CW-UE</t>
  </si>
  <si>
    <t>GA24-LED-HO-NW-UE</t>
  </si>
  <si>
    <t>GA24-LED-HO-NW-UE-TTLR-FFD</t>
  </si>
  <si>
    <t>GA24-LED-HO-WW-UE</t>
  </si>
  <si>
    <t>GA24-LED-SS-CW-UE</t>
  </si>
  <si>
    <t>GA24-LED-SS-NW-UE</t>
  </si>
  <si>
    <t>GA24-LED-SS-NW-UE-TTLR-FFD</t>
  </si>
  <si>
    <t>GA24-LED-SS-WW-UE</t>
  </si>
  <si>
    <t>GA24-LED-VHO-CW-UE</t>
  </si>
  <si>
    <t>GA24-LED-VHO-NW-UE</t>
  </si>
  <si>
    <t>GA24-LED-VHO-WW-UE</t>
  </si>
  <si>
    <t>IMXNB-LED-HO-CW-UE</t>
  </si>
  <si>
    <t>IMXNB-LED-HO-CW-UE-PAX-A</t>
  </si>
  <si>
    <t>IMXNB-LED-HO-CW-UE-PAX-C</t>
  </si>
  <si>
    <t>IMXNB-LED-HO-NW-UE</t>
  </si>
  <si>
    <t>IMXNB-LED-HO-NW-UE-PAX-A</t>
  </si>
  <si>
    <t>IMXNB-LED-HO-NW-UE-PAX-C</t>
  </si>
  <si>
    <t>IMXNB-LED-HO-WW-UE</t>
  </si>
  <si>
    <t>IMXNB-LED-HO-WW-UE-PAX-A</t>
  </si>
  <si>
    <t>IMXNB-LED-HO-WW-UE-PAX-C</t>
  </si>
  <si>
    <t>LDL2-12-LED-CW-24</t>
  </si>
  <si>
    <t>LDL2-12-LED-NW-24</t>
  </si>
  <si>
    <t>LDL2-12-LED-WW-24</t>
  </si>
  <si>
    <t>LDL2-36-LED-CW-24</t>
  </si>
  <si>
    <t>LDL2-36-LED-NW-24</t>
  </si>
  <si>
    <t>LDL2-36-LED-WW-24</t>
  </si>
  <si>
    <t>LDL2-48-LED-CW-24</t>
  </si>
  <si>
    <t>LDL2-48-LED-NW-24</t>
  </si>
  <si>
    <t>LDL2-48-LED-WW-24</t>
  </si>
  <si>
    <t>LXLC 36 LED WW 24</t>
  </si>
  <si>
    <t>LXLC-12-LED-CW-24</t>
  </si>
  <si>
    <t>LXLC-12-LED-NW-24</t>
  </si>
  <si>
    <t>LXLC-12-LED-WW-24</t>
  </si>
  <si>
    <t>LXLC-36-LED-CW-24</t>
  </si>
  <si>
    <t>LXLC-36-LED-NW-24</t>
  </si>
  <si>
    <t>LXLC-48-LED-CW-24</t>
  </si>
  <si>
    <t>LXLC-48-LED-NW-24</t>
  </si>
  <si>
    <t>LXLC-48-LED-WW-24</t>
  </si>
  <si>
    <t>PEC22-LED-LW-ASC-NW-UE</t>
  </si>
  <si>
    <t>PEC22-LED-LW-RAD-NW-UE</t>
  </si>
  <si>
    <t>PEC24-LED-VHO-LPW-NW-UE</t>
  </si>
  <si>
    <t>PMX-LED-HO-CW-UE</t>
  </si>
  <si>
    <t>PMX-LED-HO-CW-UE-PAX-A</t>
  </si>
  <si>
    <t>PMX-LED-HO-CW-UE-PAX-C</t>
  </si>
  <si>
    <t>PMX-LED-HO-NW-UE</t>
  </si>
  <si>
    <t>PMX-LED-HO-NW-UE-PAX-A</t>
  </si>
  <si>
    <t>PMX-LED-HO-NW-UE-PAX-C</t>
  </si>
  <si>
    <t>PMX-LED-HO-WW-UE</t>
  </si>
  <si>
    <t>PMX-LED-HO-WW-UE-PAX-A</t>
  </si>
  <si>
    <t>PMX-LED-HO-WW-UE-PAX-C</t>
  </si>
  <si>
    <t>PMX-LED-VHO-CW-UE</t>
  </si>
  <si>
    <t>PMX-LED-VHO-CW-UE-PAX-A</t>
  </si>
  <si>
    <t>PMX-LED-VHO-CW-UE-PAX-C</t>
  </si>
  <si>
    <t>PMX-LED-VHO-NW-UE</t>
  </si>
  <si>
    <t>PMX-LED-VHO-NW-UE-PAX-A</t>
  </si>
  <si>
    <t>PMX-LED-VHO-NW-UE-PAX-C</t>
  </si>
  <si>
    <t>PMX-LED-VHO-WW-UE</t>
  </si>
  <si>
    <t>PMX-LED-VHO-WW-UE-PAX-A</t>
  </si>
  <si>
    <t>PMX-LED-VHO-WW-UE-PAX-C</t>
  </si>
  <si>
    <t>RCL-C-60-LED-CW-XX</t>
  </si>
  <si>
    <t>RCL-C-60-LED-NW-XX</t>
  </si>
  <si>
    <t>RCL-C-72-LED-CW-XX</t>
  </si>
  <si>
    <t>RCL-C-72-LED-NW-XX</t>
  </si>
  <si>
    <t>RCL-E-60-LED-CW-XX</t>
  </si>
  <si>
    <t>RCL-E-60-LED-NW-XX</t>
  </si>
  <si>
    <t>RCL-E-72-LED-CW-XX</t>
  </si>
  <si>
    <t>RCL-E-72-LED-NW-XX</t>
  </si>
  <si>
    <t>S-2-LED-LW-CW-UE</t>
  </si>
  <si>
    <t>S-2-LED-LW-NW-UE</t>
  </si>
  <si>
    <t>S-2-LED-LW-WW-UE</t>
  </si>
  <si>
    <t>S-2-LED-SS-CW-UE</t>
  </si>
  <si>
    <t>S-2-LED-SS-NW-UE</t>
  </si>
  <si>
    <t>S-2-LED-SS-WW-UE</t>
  </si>
  <si>
    <t>S-4-LED-HO-NW-UE</t>
  </si>
  <si>
    <t>S-4-LED-HO-WW-UE</t>
  </si>
  <si>
    <t>S-4-LED-LW-CW-UE</t>
  </si>
  <si>
    <t>S-4-LED-LW-NW-UE</t>
  </si>
  <si>
    <t>S-4-LED-LW-WW-UE</t>
  </si>
  <si>
    <t>S-4-LED-SS-CW-UE</t>
  </si>
  <si>
    <t>S-4-LED-SS-NW-UE</t>
  </si>
  <si>
    <t>S-4-LED-SS-WW-UE</t>
  </si>
  <si>
    <t>S-4-LED-VHO-CW-UE</t>
  </si>
  <si>
    <t>S-4-LED-VHO-NW-UE</t>
  </si>
  <si>
    <t>S-4-LED-VHO-WW-UE</t>
  </si>
  <si>
    <t>SDL-2-LED-LW-CW-UE</t>
  </si>
  <si>
    <t>SDL-2-LED-LW-NW-UE</t>
  </si>
  <si>
    <t>SDL-2-LED-LW-WW-UE</t>
  </si>
  <si>
    <t>SDL-2-LED-SS-CW-UE</t>
  </si>
  <si>
    <t>SDL-2-LED-SS-NW-UE</t>
  </si>
  <si>
    <t>SDL-2-LED-SS-WW-UE</t>
  </si>
  <si>
    <t>SDL-4-LED-HO-CW-UE</t>
  </si>
  <si>
    <t>SDL-4-LED-HO-NW-UE</t>
  </si>
  <si>
    <t>SDL-4-LED-HO-WW-UE</t>
  </si>
  <si>
    <t>SDL-4-LED-LW-CW-UE</t>
  </si>
  <si>
    <t>SDL-4-LED-LW-NW-UE</t>
  </si>
  <si>
    <t>SDL-4-LED-LW-WW-UE</t>
  </si>
  <si>
    <t>SDL-4-LED-SS-CW-UE</t>
  </si>
  <si>
    <t>SDL-4-LED-SS-NW-UE</t>
  </si>
  <si>
    <t>SDL-4-LED-SS-WW-UE</t>
  </si>
  <si>
    <t>SDL-4-LED-VHO-CW-UE</t>
  </si>
  <si>
    <t>SDL-4-LED-VHO-NW-UE</t>
  </si>
  <si>
    <t>SDL-4-LED-VHO-WW-UE</t>
  </si>
  <si>
    <t>XCN3-PT-3-LED-HO-CW-UE</t>
  </si>
  <si>
    <t>XCN3-PT-3-LED-HO-NW-UE</t>
  </si>
  <si>
    <t>XCN3-PT-3-LED-SS-CW-UE</t>
  </si>
  <si>
    <t>XCN3-PT-3-LED-SS-NW-UE</t>
  </si>
  <si>
    <t>XCN3-PT-5-LED-HO-CW-UE</t>
  </si>
  <si>
    <t>XCN3-PT-5-LED-HO-NW-UE</t>
  </si>
  <si>
    <t>XCN3-PT-5-LED-SS-CW-UE</t>
  </si>
  <si>
    <t>XCN3-PT-5-LED-SS-NW-UE</t>
  </si>
  <si>
    <t>XCN3-PT-FT-LED-HO-CW-UE</t>
  </si>
  <si>
    <t>XCN3-PT-FT-LED-HO-NW-UE</t>
  </si>
  <si>
    <t>XCN3-PT-FT-LED-SS-CW-UE</t>
  </si>
  <si>
    <t>XCN3-PT-FT-LED-SS-NW-UE</t>
  </si>
  <si>
    <t>XENM3-PT-3-LED-HO-CW-UE</t>
  </si>
  <si>
    <t>XENM3-PT-3-LED-HO-NW-UE</t>
  </si>
  <si>
    <t>XENM3-PT-3-LED-SS-CW-UE</t>
  </si>
  <si>
    <t>XENM3-PT-3-LED-SS-NW-UE</t>
  </si>
  <si>
    <t>XENM3-PT-5-LED-HO-CW-UE</t>
  </si>
  <si>
    <t>XENM3-PT-5-LED-HO-NW-UE</t>
  </si>
  <si>
    <t>XENM3-PT-5-LED-SS-CW-UE</t>
  </si>
  <si>
    <t>XENM3-PT-5-LED-SS-NW-UE</t>
  </si>
  <si>
    <t>XENM3-PT-FT-LED-64-SS-NW-UE</t>
  </si>
  <si>
    <t>XENM3-PT-FT-LED-HO-CW-UE</t>
  </si>
  <si>
    <t>XENM3-PT-FT-LED-HO-NW-UE</t>
  </si>
  <si>
    <t>XENM3-PT-FT-LED-SS-CW-UE</t>
  </si>
  <si>
    <t>XENM3-SA-3-LED-64-HO-CW-UE</t>
  </si>
  <si>
    <t>XENM3-SA-3-LED-64-HO-NW-UE</t>
  </si>
  <si>
    <t>XENM3-SA-3-LED-64-SS-CW-UE</t>
  </si>
  <si>
    <t>XENM3-SA-3-LED-64-SS-NW-UE</t>
  </si>
  <si>
    <t>XENM3-SA-5-LED-HO-CW-UE</t>
  </si>
  <si>
    <t>XENM3-SA-5-LED-HO-NW-UE</t>
  </si>
  <si>
    <t>XENM3-SA-5-LED-SS-CW-UE</t>
  </si>
  <si>
    <t>XENM3-SA-5-LED-SS-NW-UE</t>
  </si>
  <si>
    <t>XENM3-SA-FT-LED-HO-CW-UE</t>
  </si>
  <si>
    <t>XENM3-SA-FT-LED-HO-NW-UE</t>
  </si>
  <si>
    <t>XENM3-SA-FT-LED-SS-CW-UE</t>
  </si>
  <si>
    <t>XENM3-SA-FT-LED-SS-NW-UE</t>
  </si>
  <si>
    <t>XGB3-3-LED-176-350-CW</t>
  </si>
  <si>
    <t>XGB3-3-LED-176-350-NW</t>
  </si>
  <si>
    <t>XGB3-3-LED-176-450-CW</t>
  </si>
  <si>
    <t>XGB3-3-LED-176-450-NW</t>
  </si>
  <si>
    <t>XLPG-LED-HO-CW-CLR-UE</t>
  </si>
  <si>
    <t>XLPG-LED-HO-CW-UE</t>
  </si>
  <si>
    <t>XLPG-LED-HO-NW-CLR-UE</t>
  </si>
  <si>
    <t>XLPG-LED-HO-NW-UE</t>
  </si>
  <si>
    <t>XLPG-LED-HO-WW-CLR-UE</t>
  </si>
  <si>
    <t>XLPG-LED-HO-WW-UE</t>
  </si>
  <si>
    <t>XLXM3-PT-3-LED-HO-CW-UE</t>
  </si>
  <si>
    <t>XLXM3-PT-3-LED-HO-NW-UE</t>
  </si>
  <si>
    <t>XLXM3-PT-3-LED-SS-CW-UE</t>
  </si>
  <si>
    <t>XLXM3-PT-3-LED-SS-NW-UE</t>
  </si>
  <si>
    <t>XLXM3-PT-5-LED-HO-CW-UE</t>
  </si>
  <si>
    <t>XLXM3-PT-5-LED-HO-NW-UE</t>
  </si>
  <si>
    <t>XLXM3-PT-5-LED-SS-CW-UE</t>
  </si>
  <si>
    <t>XLXM3-PT-5-LED-SS-NW-UE</t>
  </si>
  <si>
    <t>XLXM3-PT-FT-LED-HO-CW-UE</t>
  </si>
  <si>
    <t>XLXM3-PT-FT-LED-HO-NW-UE</t>
  </si>
  <si>
    <t>XLXM3-PT-FT-LED-SS-CW-UE</t>
  </si>
  <si>
    <t>XLXM3-PT-FT-LED-SS-NW-UE</t>
  </si>
  <si>
    <t>XRT24-LED-HO-CW-UE</t>
  </si>
  <si>
    <t>XRT24-LED-HO-NW-UE</t>
  </si>
  <si>
    <t>XRT24-LED-HO-WW-UE</t>
  </si>
  <si>
    <t>XRT24-LED-LW-CW-UE</t>
  </si>
  <si>
    <t>XRT24-LED-LW-NW-UE</t>
  </si>
  <si>
    <t>XRT24-LED-LW-WW-UE</t>
  </si>
  <si>
    <t>XRT24-LED-SS-CW-UE</t>
  </si>
  <si>
    <t>XRT24-LED-SS-NW-UE</t>
  </si>
  <si>
    <t>XRT24-LED-SS-WW-UE</t>
  </si>
  <si>
    <t>XSB-FT-LED-HO-CW-HSS-UE</t>
  </si>
  <si>
    <t>XSB-FT-LED-HO-CW-UE</t>
  </si>
  <si>
    <t>XSB-FT-LED-HO-NW-HSS-UE</t>
  </si>
  <si>
    <t>XSB-FT-LED-HO-NW-UE</t>
  </si>
  <si>
    <t>XSB-FT-LED-SS-CW-UE</t>
  </si>
  <si>
    <t>XSB-FT-LED-SS-NW-UE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</si>
</sst>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#,##0.00;[Red]#,##0.00"/>
    <numFmt numFmtId="167" formatCode="&quot;$&quot;#,##0.00;[Red]&quot;$&quot;#,##0.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"/>
    <numFmt numFmtId="174" formatCode="#,##0.000"/>
    <numFmt numFmtId="175" formatCode="0.0%"/>
  </numFmts>
  <fonts count="9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7"/>
      <name val="Arial"/>
      <family val="2"/>
    </font>
    <font>
      <b/>
      <vertAlign val="subscript"/>
      <sz val="14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vertAlign val="subscript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21"/>
      <name val="Arial"/>
      <family val="2"/>
    </font>
    <font>
      <b/>
      <u val="single"/>
      <sz val="11"/>
      <color indexed="12"/>
      <name val="Arial"/>
      <family val="2"/>
    </font>
    <font>
      <sz val="5.5"/>
      <color indexed="8"/>
      <name val="Arial"/>
      <family val="2"/>
    </font>
    <font>
      <sz val="8.25"/>
      <color indexed="8"/>
      <name val="Arial"/>
      <family val="2"/>
    </font>
    <font>
      <sz val="5.75"/>
      <color indexed="8"/>
      <name val="Arial"/>
      <family val="2"/>
    </font>
    <font>
      <sz val="7.7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2"/>
    </font>
    <font>
      <b/>
      <sz val="12.75"/>
      <color indexed="8"/>
      <name val="Arial"/>
      <family val="2"/>
    </font>
    <font>
      <b/>
      <sz val="1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14" fontId="6" fillId="33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0" fontId="6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14" fontId="6" fillId="0" borderId="0" xfId="0" applyNumberFormat="1" applyFont="1" applyAlignment="1" applyProtection="1">
      <alignment horizontal="left"/>
      <protection/>
    </xf>
    <xf numFmtId="0" fontId="23" fillId="33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/>
      <protection/>
    </xf>
    <xf numFmtId="1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Alignment="1" applyProtection="1">
      <alignment/>
      <protection/>
    </xf>
    <xf numFmtId="173" fontId="6" fillId="33" borderId="1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3" fontId="0" fillId="0" borderId="20" xfId="0" applyNumberFormat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4" fontId="40" fillId="0" borderId="0" xfId="0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10" fontId="4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168" fontId="8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166" fontId="8" fillId="0" borderId="0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3" fontId="21" fillId="33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164" fontId="21" fillId="33" borderId="10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4" fontId="1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4" fontId="42" fillId="0" borderId="0" xfId="0" applyNumberFormat="1" applyFont="1" applyBorder="1" applyAlignment="1" applyProtection="1">
      <alignment horizontal="center"/>
      <protection/>
    </xf>
    <xf numFmtId="4" fontId="42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13" fillId="0" borderId="0" xfId="53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10" fontId="6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9" fillId="33" borderId="10" xfId="0" applyFont="1" applyFill="1" applyBorder="1" applyAlignment="1" applyProtection="1">
      <alignment horizontal="center"/>
      <protection locked="0"/>
    </xf>
    <xf numFmtId="0" fontId="28" fillId="34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5" fillId="33" borderId="1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93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" fontId="93" fillId="0" borderId="21" xfId="0" applyNumberFormat="1" applyFont="1" applyBorder="1" applyAlignment="1" applyProtection="1">
      <alignment horizontal="center"/>
      <protection/>
    </xf>
    <xf numFmtId="0" fontId="50" fillId="0" borderId="0" xfId="53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35" borderId="23" xfId="0" applyFont="1" applyFill="1" applyBorder="1" applyAlignment="1" applyProtection="1">
      <alignment horizontal="center"/>
      <protection/>
    </xf>
    <xf numFmtId="0" fontId="28" fillId="35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ROI / Payback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325"/>
          <c:w val="0.959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>Crossover System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CALCULATIONS!$B$124:$K$124</c:f>
              <c:strCache>
                <c:ptCount val="10"/>
                <c:pt idx="0">
                  <c:v>1st Yr Total Cost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  <c:pt idx="5">
                  <c:v>6th Year</c:v>
                </c:pt>
                <c:pt idx="6">
                  <c:v>7th Year</c:v>
                </c:pt>
                <c:pt idx="7">
                  <c:v>8th Year</c:v>
                </c:pt>
                <c:pt idx="8">
                  <c:v>9th Year</c:v>
                </c:pt>
                <c:pt idx="9">
                  <c:v>10th Year</c:v>
                </c:pt>
              </c:strCache>
            </c:strRef>
          </c:cat>
          <c:val>
            <c:numRef>
              <c:f>CALCULATIONS!$B$125:$K$125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CALCULATIONS!$A$126</c:f>
              <c:strCache>
                <c:ptCount val="1"/>
                <c:pt idx="0">
                  <c:v>Alternate System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CALCULATIONS!$B$124:$K$124</c:f>
              <c:strCache>
                <c:ptCount val="10"/>
                <c:pt idx="0">
                  <c:v>1st Yr Total Cost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  <c:pt idx="5">
                  <c:v>6th Year</c:v>
                </c:pt>
                <c:pt idx="6">
                  <c:v>7th Year</c:v>
                </c:pt>
                <c:pt idx="7">
                  <c:v>8th Year</c:v>
                </c:pt>
                <c:pt idx="8">
                  <c:v>9th Year</c:v>
                </c:pt>
                <c:pt idx="9">
                  <c:v>10th Year</c:v>
                </c:pt>
              </c:strCache>
            </c:strRef>
          </c:cat>
          <c:val>
            <c:numRef>
              <c:f>CALCULATIONS!$B$126:$K$126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0.003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"/>
          <c:w val="0.174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ROI / Payback</a:t>
            </a:r>
          </a:p>
        </c:rich>
      </c:tx>
      <c:layout>
        <c:manualLayout>
          <c:xMode val="factor"/>
          <c:yMode val="factor"/>
          <c:x val="0.00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775"/>
          <c:w val="0.96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>Crossover System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CALCULATIONS!$B$124:$K$124</c:f>
              <c:strCache>
                <c:ptCount val="10"/>
                <c:pt idx="0">
                  <c:v>1st Yr Total Cost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  <c:pt idx="5">
                  <c:v>6th Year</c:v>
                </c:pt>
                <c:pt idx="6">
                  <c:v>7th Year</c:v>
                </c:pt>
                <c:pt idx="7">
                  <c:v>8th Year</c:v>
                </c:pt>
                <c:pt idx="8">
                  <c:v>9th Year</c:v>
                </c:pt>
                <c:pt idx="9">
                  <c:v>10th Year</c:v>
                </c:pt>
              </c:strCache>
            </c:strRef>
          </c:cat>
          <c:val>
            <c:numRef>
              <c:f>CALCULATIONS!$B$125:$K$125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CALCULATIONS!$A$126</c:f>
              <c:strCache>
                <c:ptCount val="1"/>
                <c:pt idx="0">
                  <c:v>Alternate System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CALCULATIONS!$B$124:$K$124</c:f>
              <c:strCache>
                <c:ptCount val="10"/>
                <c:pt idx="0">
                  <c:v>1st Yr Total Cost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  <c:pt idx="5">
                  <c:v>6th Year</c:v>
                </c:pt>
                <c:pt idx="6">
                  <c:v>7th Year</c:v>
                </c:pt>
                <c:pt idx="7">
                  <c:v>8th Year</c:v>
                </c:pt>
                <c:pt idx="8">
                  <c:v>9th Year</c:v>
                </c:pt>
                <c:pt idx="9">
                  <c:v>10th Year</c:v>
                </c:pt>
              </c:strCache>
            </c:strRef>
          </c:cat>
          <c:val>
            <c:numRef>
              <c:f>CALCULATIONS!$B$126:$K$126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125"/>
          <c:w val="0.23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ROI / Payback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625"/>
          <c:w val="0.946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>Crossover System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CALCULATIONS!$B$124:$K$124</c:f>
              <c:strCache/>
            </c:strRef>
          </c:cat>
          <c:val>
            <c:numRef>
              <c:f>CALCULATIONS!$B$125:$K$125</c:f>
              <c:numCache/>
            </c:numRef>
          </c:val>
          <c:smooth val="0"/>
        </c:ser>
        <c:ser>
          <c:idx val="1"/>
          <c:order val="1"/>
          <c:tx>
            <c:strRef>
              <c:f>CALCULATIONS!$A$126</c:f>
              <c:strCache>
                <c:ptCount val="1"/>
                <c:pt idx="0">
                  <c:v>Alternate System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CALCULATIONS!$B$124:$K$124</c:f>
              <c:strCache/>
            </c:strRef>
          </c:cat>
          <c:val>
            <c:numRef>
              <c:f>CALCULATIONS!$B$126:$K$126</c:f>
              <c:numCache/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"/>
          <c:w val="0.230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133350</xdr:rowOff>
    </xdr:from>
    <xdr:to>
      <xdr:col>0</xdr:col>
      <xdr:colOff>3238500</xdr:colOff>
      <xdr:row>5</xdr:row>
      <xdr:rowOff>133350</xdr:rowOff>
    </xdr:to>
    <xdr:pic>
      <xdr:nvPicPr>
        <xdr:cNvPr id="1" name="Picture 1" descr="Crossov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3105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8</xdr:row>
      <xdr:rowOff>104775</xdr:rowOff>
    </xdr:from>
    <xdr:to>
      <xdr:col>4</xdr:col>
      <xdr:colOff>1285875</xdr:colOff>
      <xdr:row>23</xdr:row>
      <xdr:rowOff>47625</xdr:rowOff>
    </xdr:to>
    <xdr:graphicFrame>
      <xdr:nvGraphicFramePr>
        <xdr:cNvPr id="2" name="Chart 58"/>
        <xdr:cNvGraphicFramePr/>
      </xdr:nvGraphicFramePr>
      <xdr:xfrm>
        <a:off x="8782050" y="1876425"/>
        <a:ext cx="9305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2781300</xdr:colOff>
      <xdr:row>81</xdr:row>
      <xdr:rowOff>114300</xdr:rowOff>
    </xdr:from>
    <xdr:to>
      <xdr:col>3</xdr:col>
      <xdr:colOff>514350</xdr:colOff>
      <xdr:row>88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762125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0</xdr:col>
      <xdr:colOff>3219450</xdr:colOff>
      <xdr:row>6</xdr:row>
      <xdr:rowOff>19050</xdr:rowOff>
    </xdr:to>
    <xdr:pic>
      <xdr:nvPicPr>
        <xdr:cNvPr id="1" name="Picture 1" descr="Crossov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1475"/>
          <a:ext cx="3124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13</xdr:row>
      <xdr:rowOff>200025</xdr:rowOff>
    </xdr:from>
    <xdr:to>
      <xdr:col>14</xdr:col>
      <xdr:colOff>409575</xdr:colOff>
      <xdr:row>46</xdr:row>
      <xdr:rowOff>66675</xdr:rowOff>
    </xdr:to>
    <xdr:graphicFrame>
      <xdr:nvGraphicFramePr>
        <xdr:cNvPr id="2" name="Chart 10"/>
        <xdr:cNvGraphicFramePr/>
      </xdr:nvGraphicFramePr>
      <xdr:xfrm>
        <a:off x="10277475" y="2981325"/>
        <a:ext cx="995362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1152525</xdr:colOff>
      <xdr:row>60</xdr:row>
      <xdr:rowOff>66675</xdr:rowOff>
    </xdr:from>
    <xdr:to>
      <xdr:col>6</xdr:col>
      <xdr:colOff>1181100</xdr:colOff>
      <xdr:row>66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13563600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129</xdr:row>
      <xdr:rowOff>85725</xdr:rowOff>
    </xdr:from>
    <xdr:to>
      <xdr:col>5</xdr:col>
      <xdr:colOff>419100</xdr:colOff>
      <xdr:row>150</xdr:row>
      <xdr:rowOff>9525</xdr:rowOff>
    </xdr:to>
    <xdr:graphicFrame>
      <xdr:nvGraphicFramePr>
        <xdr:cNvPr id="1" name="Chart 5"/>
        <xdr:cNvGraphicFramePr/>
      </xdr:nvGraphicFramePr>
      <xdr:xfrm>
        <a:off x="666750" y="21859875"/>
        <a:ext cx="7067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calculator.html#result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calculator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K1035"/>
  <sheetViews>
    <sheetView showGridLines="0" tabSelected="1" zoomScale="55" zoomScaleNormal="55" zoomScalePageLayoutView="0" workbookViewId="0" topLeftCell="A1">
      <selection activeCell="A10" sqref="A10"/>
    </sheetView>
  </sheetViews>
  <sheetFormatPr defaultColWidth="9.140625" defaultRowHeight="12.75"/>
  <cols>
    <col min="1" max="1" width="61.57421875" style="10" customWidth="1"/>
    <col min="2" max="2" width="63.57421875" style="6" customWidth="1"/>
    <col min="3" max="3" width="67.00390625" style="6" customWidth="1"/>
    <col min="4" max="4" width="59.8515625" style="6" customWidth="1"/>
    <col min="5" max="5" width="58.421875" style="6" customWidth="1"/>
    <col min="6" max="6" width="59.28125" style="6" customWidth="1"/>
    <col min="7" max="7" width="4.00390625" style="10" customWidth="1"/>
    <col min="8" max="10" width="37.28125" style="6" customWidth="1"/>
    <col min="11" max="13" width="9.140625" style="10" customWidth="1"/>
    <col min="14" max="14" width="16.421875" style="10" bestFit="1" customWidth="1"/>
    <col min="15" max="15" width="15.28125" style="10" bestFit="1" customWidth="1"/>
    <col min="16" max="24" width="10.28125" style="10" bestFit="1" customWidth="1"/>
    <col min="25" max="16384" width="9.140625" style="10" customWidth="1"/>
  </cols>
  <sheetData>
    <row r="1" spans="1:17" ht="15.75">
      <c r="A1" s="259" t="s">
        <v>163</v>
      </c>
      <c r="B1" s="260"/>
      <c r="C1"/>
      <c r="D1"/>
      <c r="E1"/>
      <c r="F1"/>
      <c r="G1"/>
      <c r="H1"/>
      <c r="K1" s="33"/>
      <c r="L1" s="33"/>
      <c r="M1" s="33"/>
      <c r="N1" s="33"/>
      <c r="O1" s="33"/>
      <c r="P1" s="33"/>
      <c r="Q1" s="33"/>
    </row>
    <row r="2" spans="11:63" ht="12.75"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1:63" ht="12.75"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1:63" ht="12.75"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1:63" ht="12.75"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1:63" ht="12.75"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ht="30">
      <c r="A7" s="257" t="s">
        <v>0</v>
      </c>
      <c r="B7" s="257"/>
      <c r="C7" s="257"/>
      <c r="D7" s="257"/>
      <c r="E7" s="257"/>
      <c r="F7" s="257"/>
      <c r="G7" s="45"/>
      <c r="H7" s="45"/>
      <c r="I7" s="45"/>
      <c r="J7" s="4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ht="30">
      <c r="A8" s="258" t="s">
        <v>162</v>
      </c>
      <c r="B8" s="258"/>
      <c r="C8" s="258"/>
      <c r="D8" s="258"/>
      <c r="E8" s="258"/>
      <c r="F8" s="258"/>
      <c r="G8" s="46"/>
      <c r="H8" s="46"/>
      <c r="I8" s="46"/>
      <c r="J8" s="4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1:63" ht="12.75"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ht="18">
      <c r="A10" s="24" t="s">
        <v>1</v>
      </c>
      <c r="F10" s="34"/>
      <c r="G10" s="33"/>
      <c r="H10" s="34"/>
      <c r="I10" s="34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63" ht="18">
      <c r="A11" s="24" t="s">
        <v>26</v>
      </c>
      <c r="F11" s="34"/>
      <c r="G11" s="33"/>
      <c r="H11" s="34"/>
      <c r="I11" s="34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63" ht="18">
      <c r="A12" s="24" t="s">
        <v>3</v>
      </c>
      <c r="F12" s="34"/>
      <c r="G12" s="33"/>
      <c r="H12" s="34"/>
      <c r="I12" s="34"/>
      <c r="J12" s="3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ht="18">
      <c r="A13" s="24" t="s">
        <v>2</v>
      </c>
      <c r="F13" s="34"/>
      <c r="G13" s="33"/>
      <c r="H13" s="34"/>
      <c r="I13" s="34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ht="18">
      <c r="A14" s="25" t="s">
        <v>5</v>
      </c>
      <c r="F14" s="34"/>
      <c r="G14" s="33"/>
      <c r="H14" s="34"/>
      <c r="I14" s="34"/>
      <c r="J14" s="34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3" ht="18">
      <c r="A15" s="23"/>
      <c r="B15" s="26"/>
      <c r="F15" s="34"/>
      <c r="G15" s="33"/>
      <c r="H15" s="34"/>
      <c r="I15" s="34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63" ht="18">
      <c r="A16" s="23" t="s">
        <v>15</v>
      </c>
      <c r="B16" s="54">
        <v>0.1</v>
      </c>
      <c r="F16" s="34"/>
      <c r="G16" s="33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ht="18">
      <c r="A17" s="28" t="s">
        <v>41</v>
      </c>
      <c r="B17" s="29">
        <v>0</v>
      </c>
      <c r="F17" s="34"/>
      <c r="G17" s="33"/>
      <c r="H17" s="34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6:63" ht="12.75">
      <c r="F18" s="34"/>
      <c r="G18" s="33"/>
      <c r="H18" s="34"/>
      <c r="I18" s="34"/>
      <c r="J18" s="3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6:63" ht="12.75">
      <c r="F19" s="34"/>
      <c r="G19" s="33"/>
      <c r="H19" s="34"/>
      <c r="I19" s="34"/>
      <c r="J19" s="3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63" ht="18">
      <c r="A20" s="28"/>
      <c r="B20" s="48"/>
      <c r="F20" s="34"/>
      <c r="G20" s="33"/>
      <c r="H20" s="34"/>
      <c r="I20" s="34"/>
      <c r="J20" s="3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ht="18.75" thickBot="1">
      <c r="A21" s="28"/>
      <c r="B21" s="48"/>
      <c r="F21" s="34"/>
      <c r="G21" s="33"/>
      <c r="H21" s="34"/>
      <c r="I21" s="34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ht="21.75" thickBot="1" thickTop="1">
      <c r="A22" s="39" t="s">
        <v>6</v>
      </c>
      <c r="B22" s="10"/>
      <c r="C22" s="10"/>
      <c r="F22" s="34"/>
      <c r="G22" s="33"/>
      <c r="H22" s="34"/>
      <c r="I22" s="34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ht="21.75" thickBot="1" thickTop="1">
      <c r="A23" s="43" t="s">
        <v>43</v>
      </c>
      <c r="B23" s="42">
        <f>'Executive Summary'!B15</f>
        <v>0</v>
      </c>
      <c r="C23" s="41"/>
      <c r="F23" s="34"/>
      <c r="G23" s="33"/>
      <c r="H23" s="34"/>
      <c r="I23" s="34"/>
      <c r="J23" s="3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ht="11.25" customHeight="1" thickTop="1">
      <c r="A24" s="40"/>
      <c r="B24" s="41"/>
      <c r="C24" s="41"/>
      <c r="F24" s="34"/>
      <c r="G24" s="33"/>
      <c r="H24" s="34"/>
      <c r="I24" s="34"/>
      <c r="J24" s="34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2:63" ht="18">
      <c r="B25" s="47" t="s">
        <v>7</v>
      </c>
      <c r="C25" s="47" t="s">
        <v>8</v>
      </c>
      <c r="D25" s="47" t="s">
        <v>9</v>
      </c>
      <c r="E25" s="47" t="s">
        <v>10</v>
      </c>
      <c r="F25" s="173" t="s">
        <v>11</v>
      </c>
      <c r="G25" s="33"/>
      <c r="H25" s="34"/>
      <c r="I25" s="34"/>
      <c r="J25" s="34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2:63" ht="15">
      <c r="B26" s="14"/>
      <c r="C26" s="14"/>
      <c r="D26" s="14"/>
      <c r="E26" s="14"/>
      <c r="F26" s="174"/>
      <c r="G26" s="33"/>
      <c r="H26" s="34"/>
      <c r="I26" s="34"/>
      <c r="J26" s="3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ht="18">
      <c r="A27" s="21" t="s">
        <v>14</v>
      </c>
      <c r="B27" s="56" t="s">
        <v>509</v>
      </c>
      <c r="C27" s="56" t="s">
        <v>509</v>
      </c>
      <c r="D27" s="56" t="s">
        <v>509</v>
      </c>
      <c r="E27" s="56" t="s">
        <v>509</v>
      </c>
      <c r="F27" s="215" t="s">
        <v>509</v>
      </c>
      <c r="G27" s="33"/>
      <c r="H27" s="34"/>
      <c r="I27" s="34"/>
      <c r="J27" s="3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ht="18">
      <c r="A28" s="21"/>
      <c r="B28" s="15"/>
      <c r="C28" s="15"/>
      <c r="D28" s="15"/>
      <c r="E28" s="15"/>
      <c r="F28" s="176"/>
      <c r="G28" s="33"/>
      <c r="H28" s="34"/>
      <c r="I28" s="34"/>
      <c r="J28" s="3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ht="18">
      <c r="A29" s="21" t="s">
        <v>147</v>
      </c>
      <c r="B29" s="20">
        <v>0</v>
      </c>
      <c r="C29" s="20">
        <v>0</v>
      </c>
      <c r="D29" s="20">
        <v>0</v>
      </c>
      <c r="E29" s="20">
        <v>0</v>
      </c>
      <c r="F29" s="177">
        <v>0</v>
      </c>
      <c r="H29" s="207" t="s">
        <v>382</v>
      </c>
      <c r="I29" s="34"/>
      <c r="J29" s="34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</row>
    <row r="30" spans="1:63" ht="18">
      <c r="A30" s="21"/>
      <c r="B30" s="15"/>
      <c r="C30" s="15"/>
      <c r="D30" s="15"/>
      <c r="E30" s="15"/>
      <c r="F30" s="176"/>
      <c r="G30" s="178"/>
      <c r="H30" s="34"/>
      <c r="I30" s="34"/>
      <c r="J30" s="34"/>
      <c r="K30" s="33"/>
      <c r="L30" s="33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ht="18">
      <c r="A31" s="21" t="s">
        <v>12</v>
      </c>
      <c r="B31" s="16">
        <v>0</v>
      </c>
      <c r="C31" s="16">
        <v>0</v>
      </c>
      <c r="D31" s="16">
        <v>0</v>
      </c>
      <c r="E31" s="16">
        <v>0</v>
      </c>
      <c r="F31" s="175">
        <v>0</v>
      </c>
      <c r="G31" s="178"/>
      <c r="H31" s="34"/>
      <c r="I31" s="34"/>
      <c r="J31" s="34"/>
      <c r="K31" s="33"/>
      <c r="L31" s="33"/>
      <c r="M31" s="33"/>
      <c r="N31" s="34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ht="18">
      <c r="A32" s="21"/>
      <c r="B32" s="49"/>
      <c r="C32" s="49"/>
      <c r="D32" s="49"/>
      <c r="E32" s="49"/>
      <c r="F32" s="180"/>
      <c r="G32" s="178"/>
      <c r="H32" s="34"/>
      <c r="I32" s="34"/>
      <c r="J32" s="34"/>
      <c r="K32" s="33"/>
      <c r="L32" s="33"/>
      <c r="M32" s="33"/>
      <c r="N32" s="34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ht="18">
      <c r="A33" s="23" t="s">
        <v>154</v>
      </c>
      <c r="B33" s="24">
        <v>0</v>
      </c>
      <c r="C33" s="24">
        <v>0</v>
      </c>
      <c r="D33" s="24">
        <v>0</v>
      </c>
      <c r="E33" s="24">
        <v>0</v>
      </c>
      <c r="F33" s="175">
        <v>0</v>
      </c>
      <c r="G33" s="178"/>
      <c r="H33" s="34"/>
      <c r="I33" s="34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63" ht="18">
      <c r="A34" s="23" t="s">
        <v>155</v>
      </c>
      <c r="B34" s="27">
        <f>B33*365</f>
        <v>0</v>
      </c>
      <c r="C34" s="27">
        <f>C33*365</f>
        <v>0</v>
      </c>
      <c r="D34" s="27">
        <f>D33*365</f>
        <v>0</v>
      </c>
      <c r="E34" s="27">
        <f>E33*365</f>
        <v>0</v>
      </c>
      <c r="F34" s="181">
        <f>F33*365</f>
        <v>0</v>
      </c>
      <c r="G34" s="178"/>
      <c r="H34" s="34"/>
      <c r="I34" s="34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</row>
    <row r="35" spans="1:63" ht="18">
      <c r="A35" s="21"/>
      <c r="B35" s="15"/>
      <c r="C35" s="15"/>
      <c r="D35" s="15"/>
      <c r="E35" s="15"/>
      <c r="F35" s="176"/>
      <c r="G35" s="178"/>
      <c r="H35" s="34"/>
      <c r="I35" s="34"/>
      <c r="J35" s="34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63" ht="18">
      <c r="A36" s="21" t="s">
        <v>16</v>
      </c>
      <c r="B36" s="17">
        <v>0</v>
      </c>
      <c r="C36" s="17">
        <v>0</v>
      </c>
      <c r="D36" s="17">
        <v>0</v>
      </c>
      <c r="E36" s="17">
        <v>0</v>
      </c>
      <c r="F36" s="182">
        <v>0</v>
      </c>
      <c r="G36" s="178"/>
      <c r="H36" s="34"/>
      <c r="I36" s="34"/>
      <c r="J36" s="3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</row>
    <row r="37" spans="1:63" ht="18">
      <c r="A37" s="22" t="s">
        <v>148</v>
      </c>
      <c r="B37" s="17">
        <v>0</v>
      </c>
      <c r="C37" s="17">
        <v>0</v>
      </c>
      <c r="D37" s="17">
        <v>0</v>
      </c>
      <c r="E37" s="17">
        <v>0</v>
      </c>
      <c r="F37" s="182">
        <v>0</v>
      </c>
      <c r="G37" s="178"/>
      <c r="H37" s="34"/>
      <c r="I37" s="34"/>
      <c r="J37" s="3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</row>
    <row r="38" spans="1:63" ht="18">
      <c r="A38" s="21"/>
      <c r="B38" s="15"/>
      <c r="C38" s="15"/>
      <c r="D38" s="15"/>
      <c r="E38" s="15"/>
      <c r="F38" s="176"/>
      <c r="G38" s="183"/>
      <c r="H38" s="34"/>
      <c r="I38" s="34"/>
      <c r="J38" s="3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</row>
    <row r="39" spans="1:63" ht="18">
      <c r="A39" s="21" t="s">
        <v>17</v>
      </c>
      <c r="B39" s="17">
        <v>0</v>
      </c>
      <c r="C39" s="17">
        <v>0</v>
      </c>
      <c r="D39" s="17">
        <v>0</v>
      </c>
      <c r="E39" s="17">
        <v>0</v>
      </c>
      <c r="F39" s="182">
        <v>0</v>
      </c>
      <c r="G39" s="183"/>
      <c r="H39" s="34"/>
      <c r="I39" s="34"/>
      <c r="J39" s="3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</row>
    <row r="40" spans="1:63" ht="18">
      <c r="A40" s="28"/>
      <c r="B40" s="48"/>
      <c r="F40" s="34"/>
      <c r="G40" s="33"/>
      <c r="H40" s="34"/>
      <c r="I40" s="34"/>
      <c r="J40" s="3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</row>
    <row r="41" spans="2:63" ht="13.5" thickBot="1">
      <c r="B41"/>
      <c r="C41"/>
      <c r="D41"/>
      <c r="E41"/>
      <c r="F41" s="34"/>
      <c r="G41" s="184"/>
      <c r="H41" s="34"/>
      <c r="I41" s="34"/>
      <c r="J41" s="34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</row>
    <row r="42" spans="1:63" ht="21.75" thickBot="1" thickTop="1">
      <c r="A42" s="38" t="s">
        <v>379</v>
      </c>
      <c r="F42" s="34"/>
      <c r="G42" s="33"/>
      <c r="H42" s="34"/>
      <c r="I42" s="34"/>
      <c r="J42" s="34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</row>
    <row r="43" spans="1:63" ht="16.5" thickTop="1">
      <c r="A43" s="12"/>
      <c r="B43" s="13"/>
      <c r="C43" s="13"/>
      <c r="D43" s="13"/>
      <c r="E43" s="13"/>
      <c r="F43" s="185"/>
      <c r="G43" s="186"/>
      <c r="H43" s="34"/>
      <c r="I43" s="34"/>
      <c r="J43" s="34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</row>
    <row r="44" spans="1:63" ht="15">
      <c r="A44" s="12"/>
      <c r="B44" s="14"/>
      <c r="C44" s="14"/>
      <c r="D44" s="14"/>
      <c r="E44" s="14"/>
      <c r="F44" s="174"/>
      <c r="G44" s="183"/>
      <c r="H44" s="34"/>
      <c r="I44" s="34"/>
      <c r="J44" s="34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</row>
    <row r="45" spans="1:63" ht="18">
      <c r="A45" s="21" t="s">
        <v>14</v>
      </c>
      <c r="B45" s="246" t="s">
        <v>509</v>
      </c>
      <c r="C45" s="18" t="s">
        <v>509</v>
      </c>
      <c r="D45" s="18" t="s">
        <v>509</v>
      </c>
      <c r="E45" s="18" t="s">
        <v>509</v>
      </c>
      <c r="F45" s="18" t="s">
        <v>509</v>
      </c>
      <c r="G45" s="183"/>
      <c r="H45" s="34"/>
      <c r="I45" s="34"/>
      <c r="J45" s="34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</row>
    <row r="46" spans="1:63" ht="18">
      <c r="A46" s="21"/>
      <c r="B46" s="15"/>
      <c r="C46" s="15"/>
      <c r="D46" s="15"/>
      <c r="E46" s="15"/>
      <c r="F46" s="176"/>
      <c r="G46" s="183"/>
      <c r="H46" s="34"/>
      <c r="I46" s="34"/>
      <c r="J46" s="34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</row>
    <row r="47" spans="1:63" ht="18">
      <c r="A47" s="21" t="s">
        <v>147</v>
      </c>
      <c r="B47" s="16">
        <v>0</v>
      </c>
      <c r="C47" s="16">
        <v>0</v>
      </c>
      <c r="D47" s="16">
        <v>0</v>
      </c>
      <c r="E47" s="16">
        <v>0</v>
      </c>
      <c r="F47" s="175">
        <v>0</v>
      </c>
      <c r="H47" s="207" t="s">
        <v>311</v>
      </c>
      <c r="I47" s="34"/>
      <c r="J47" s="34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</row>
    <row r="48" spans="1:63" ht="18">
      <c r="A48" s="21"/>
      <c r="B48" s="15"/>
      <c r="C48" s="15"/>
      <c r="D48" s="15"/>
      <c r="E48" s="15"/>
      <c r="F48" s="176"/>
      <c r="G48" s="178"/>
      <c r="H48" s="34"/>
      <c r="I48" s="34"/>
      <c r="J48" s="34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</row>
    <row r="49" spans="1:63" ht="18">
      <c r="A49" s="21" t="s">
        <v>12</v>
      </c>
      <c r="B49" s="16">
        <v>0</v>
      </c>
      <c r="C49" s="16">
        <v>0</v>
      </c>
      <c r="D49" s="16">
        <v>0</v>
      </c>
      <c r="E49" s="16">
        <v>0</v>
      </c>
      <c r="F49" s="175">
        <v>0</v>
      </c>
      <c r="G49" s="178"/>
      <c r="H49" s="34"/>
      <c r="I49" s="34"/>
      <c r="J49" s="34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</row>
    <row r="50" spans="1:63" ht="18">
      <c r="A50" s="21"/>
      <c r="B50" s="49"/>
      <c r="C50" s="49"/>
      <c r="D50" s="49"/>
      <c r="E50" s="49"/>
      <c r="F50" s="180"/>
      <c r="G50" s="178"/>
      <c r="H50" s="34"/>
      <c r="I50" s="34"/>
      <c r="J50" s="34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</row>
    <row r="51" spans="1:63" ht="18">
      <c r="A51" s="23" t="s">
        <v>154</v>
      </c>
      <c r="B51" s="24">
        <v>0</v>
      </c>
      <c r="C51" s="24">
        <v>0</v>
      </c>
      <c r="D51" s="24">
        <v>0</v>
      </c>
      <c r="E51" s="24">
        <v>0</v>
      </c>
      <c r="F51" s="175">
        <v>0</v>
      </c>
      <c r="G51" s="178"/>
      <c r="H51" s="34"/>
      <c r="I51" s="34"/>
      <c r="J51" s="34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</row>
    <row r="52" spans="1:63" ht="18">
      <c r="A52" s="23" t="s">
        <v>155</v>
      </c>
      <c r="B52" s="27">
        <f>B51*365</f>
        <v>0</v>
      </c>
      <c r="C52" s="27">
        <f>C51*365</f>
        <v>0</v>
      </c>
      <c r="D52" s="27">
        <f>D51*365</f>
        <v>0</v>
      </c>
      <c r="E52" s="27">
        <f>E51*365</f>
        <v>0</v>
      </c>
      <c r="F52" s="181">
        <f>F51*365</f>
        <v>0</v>
      </c>
      <c r="G52" s="178"/>
      <c r="H52" s="34"/>
      <c r="I52" s="34"/>
      <c r="J52" s="34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</row>
    <row r="53" spans="1:63" ht="18">
      <c r="A53" s="21"/>
      <c r="B53" s="15"/>
      <c r="C53" s="15"/>
      <c r="D53" s="15"/>
      <c r="E53" s="15"/>
      <c r="F53" s="176"/>
      <c r="G53" s="178"/>
      <c r="H53" s="34"/>
      <c r="I53" s="34"/>
      <c r="J53" s="34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</row>
    <row r="54" spans="1:63" ht="18">
      <c r="A54" s="21" t="s">
        <v>16</v>
      </c>
      <c r="B54" s="17">
        <v>0</v>
      </c>
      <c r="C54" s="17">
        <v>0</v>
      </c>
      <c r="D54" s="17">
        <v>0</v>
      </c>
      <c r="E54" s="17">
        <v>0</v>
      </c>
      <c r="F54" s="182">
        <v>0</v>
      </c>
      <c r="G54" s="178"/>
      <c r="H54" s="34"/>
      <c r="I54" s="34"/>
      <c r="J54" s="34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</row>
    <row r="55" spans="1:63" ht="18">
      <c r="A55" s="22"/>
      <c r="B55" s="19"/>
      <c r="C55" s="19"/>
      <c r="D55" s="19"/>
      <c r="E55" s="19"/>
      <c r="F55" s="187"/>
      <c r="G55" s="178"/>
      <c r="H55" s="34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</row>
    <row r="56" spans="1:63" ht="18">
      <c r="A56" s="21"/>
      <c r="B56" s="15"/>
      <c r="C56" s="15"/>
      <c r="D56" s="15"/>
      <c r="E56" s="15"/>
      <c r="F56" s="176"/>
      <c r="G56" s="183"/>
      <c r="H56" s="34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</row>
    <row r="57" spans="1:63" ht="18">
      <c r="A57" s="21" t="s">
        <v>17</v>
      </c>
      <c r="B57" s="17">
        <v>0</v>
      </c>
      <c r="C57" s="17">
        <v>0</v>
      </c>
      <c r="D57" s="17">
        <v>0</v>
      </c>
      <c r="E57" s="17">
        <v>0</v>
      </c>
      <c r="F57" s="182">
        <v>0</v>
      </c>
      <c r="G57" s="183"/>
      <c r="H57" s="34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</row>
    <row r="58" spans="1:63" ht="18">
      <c r="A58" s="21"/>
      <c r="B58" s="15"/>
      <c r="C58" s="15"/>
      <c r="D58" s="15"/>
      <c r="E58" s="15"/>
      <c r="F58" s="176"/>
      <c r="G58" s="183"/>
      <c r="H58" s="34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</row>
    <row r="59" spans="1:63" ht="18">
      <c r="A59" s="21"/>
      <c r="B59" s="15"/>
      <c r="C59" s="15"/>
      <c r="D59" s="15"/>
      <c r="E59" s="15"/>
      <c r="F59" s="176"/>
      <c r="G59" s="183"/>
      <c r="H59" s="34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</row>
    <row r="60" spans="1:63" ht="18">
      <c r="A60" s="21" t="s">
        <v>152</v>
      </c>
      <c r="B60" s="15"/>
      <c r="C60" s="15"/>
      <c r="D60" s="15"/>
      <c r="E60" s="15"/>
      <c r="F60" s="176"/>
      <c r="G60" s="183"/>
      <c r="H60" s="34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</row>
    <row r="61" spans="1:63" ht="18">
      <c r="A61" s="22" t="s">
        <v>21</v>
      </c>
      <c r="B61" s="16">
        <v>0</v>
      </c>
      <c r="C61" s="16">
        <v>0</v>
      </c>
      <c r="D61" s="16">
        <v>0</v>
      </c>
      <c r="E61" s="16">
        <v>0</v>
      </c>
      <c r="F61" s="175">
        <v>0</v>
      </c>
      <c r="G61" s="183"/>
      <c r="H61" s="34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</row>
    <row r="62" spans="1:63" ht="18">
      <c r="A62" s="22" t="s">
        <v>204</v>
      </c>
      <c r="B62" s="20">
        <v>0</v>
      </c>
      <c r="C62" s="20">
        <v>0</v>
      </c>
      <c r="D62" s="20">
        <v>0</v>
      </c>
      <c r="E62" s="20">
        <v>0</v>
      </c>
      <c r="F62" s="177">
        <v>0</v>
      </c>
      <c r="G62" s="178"/>
      <c r="H62" s="208" t="s">
        <v>380</v>
      </c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</row>
    <row r="63" spans="1:63" ht="18">
      <c r="A63" s="22" t="s">
        <v>19</v>
      </c>
      <c r="B63" s="17">
        <v>0</v>
      </c>
      <c r="C63" s="17">
        <v>0</v>
      </c>
      <c r="D63" s="17">
        <v>0</v>
      </c>
      <c r="E63" s="17">
        <v>0</v>
      </c>
      <c r="F63" s="182">
        <v>0</v>
      </c>
      <c r="G63" s="178"/>
      <c r="H63" s="34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</row>
    <row r="64" spans="1:63" ht="18">
      <c r="A64" s="22" t="s">
        <v>25</v>
      </c>
      <c r="B64" s="17">
        <v>0</v>
      </c>
      <c r="C64" s="17">
        <v>0</v>
      </c>
      <c r="D64" s="17">
        <v>0</v>
      </c>
      <c r="E64" s="17">
        <v>0</v>
      </c>
      <c r="F64" s="182">
        <v>0</v>
      </c>
      <c r="H64" s="207" t="s">
        <v>159</v>
      </c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</row>
    <row r="65" spans="1:63" ht="18">
      <c r="A65" s="22" t="s">
        <v>153</v>
      </c>
      <c r="B65" s="17">
        <v>0</v>
      </c>
      <c r="C65" s="17">
        <v>0</v>
      </c>
      <c r="D65" s="17">
        <v>0</v>
      </c>
      <c r="E65" s="17">
        <v>0</v>
      </c>
      <c r="F65" s="182">
        <v>0</v>
      </c>
      <c r="H65" s="207" t="s">
        <v>158</v>
      </c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</row>
    <row r="66" spans="1:63" ht="18">
      <c r="A66" s="22"/>
      <c r="B66" s="15"/>
      <c r="C66" s="15"/>
      <c r="D66" s="15"/>
      <c r="E66" s="15"/>
      <c r="F66" s="176"/>
      <c r="G66" s="178"/>
      <c r="H66" s="34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</row>
    <row r="67" spans="1:63" ht="18">
      <c r="A67" s="22" t="s">
        <v>22</v>
      </c>
      <c r="B67" s="16">
        <v>0</v>
      </c>
      <c r="C67" s="16">
        <v>0</v>
      </c>
      <c r="D67" s="16">
        <v>0</v>
      </c>
      <c r="E67" s="16">
        <v>0</v>
      </c>
      <c r="F67" s="175">
        <v>0</v>
      </c>
      <c r="G67" s="178"/>
      <c r="H67" s="34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</row>
    <row r="68" spans="1:63" ht="18">
      <c r="A68" s="22" t="s">
        <v>383</v>
      </c>
      <c r="B68" s="20">
        <v>0</v>
      </c>
      <c r="C68" s="20">
        <v>0</v>
      </c>
      <c r="D68" s="20">
        <v>0</v>
      </c>
      <c r="E68" s="20">
        <v>0</v>
      </c>
      <c r="F68" s="177">
        <v>0</v>
      </c>
      <c r="G68" s="178"/>
      <c r="H68" s="206" t="s">
        <v>381</v>
      </c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</row>
    <row r="69" spans="1:63" ht="18">
      <c r="A69" s="22" t="s">
        <v>23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2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</row>
    <row r="70" spans="1:63" ht="18">
      <c r="A70" s="22" t="s">
        <v>156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H70" s="32" t="s">
        <v>157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</row>
    <row r="71" spans="1:63" ht="18">
      <c r="A71" s="22"/>
      <c r="B71"/>
      <c r="C71"/>
      <c r="D71"/>
      <c r="E71"/>
      <c r="F71"/>
      <c r="G71" s="32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</row>
    <row r="72" spans="11:63" ht="12.75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</row>
    <row r="73" spans="1:63" ht="12.75">
      <c r="A73" s="11" t="s">
        <v>151</v>
      </c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</row>
    <row r="74" spans="1:63" ht="12.75">
      <c r="A74" s="30" t="s">
        <v>149</v>
      </c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</row>
    <row r="75" spans="1:63" ht="12.75">
      <c r="A75" s="30" t="s">
        <v>150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</row>
    <row r="76" spans="1:63" ht="12.75">
      <c r="A76" s="30" t="s">
        <v>68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</row>
    <row r="77" spans="11:63" ht="12.75"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</row>
    <row r="78" spans="1:63" ht="12.75">
      <c r="A78" s="53" t="s">
        <v>958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</row>
    <row r="79" spans="1:63" ht="12.75">
      <c r="A79" s="261" t="s">
        <v>69</v>
      </c>
      <c r="B79" s="261"/>
      <c r="C79" s="261"/>
      <c r="D79" s="261"/>
      <c r="E79" s="261"/>
      <c r="F79" s="261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</row>
    <row r="80" spans="1:63" ht="12.75">
      <c r="A80" s="261"/>
      <c r="B80" s="261"/>
      <c r="C80" s="261"/>
      <c r="D80" s="261"/>
      <c r="E80" s="261"/>
      <c r="F80" s="261"/>
      <c r="G80" s="7"/>
      <c r="H80" s="7"/>
      <c r="I80" s="7"/>
      <c r="J80" s="7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</row>
    <row r="81" spans="1:63" ht="12.75">
      <c r="A81" s="261" t="s">
        <v>70</v>
      </c>
      <c r="B81" s="261"/>
      <c r="C81" s="261"/>
      <c r="D81" s="261"/>
      <c r="E81" s="261"/>
      <c r="F81" s="261"/>
      <c r="G81" s="7"/>
      <c r="H81" s="7"/>
      <c r="I81" s="7"/>
      <c r="J81" s="7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</row>
    <row r="82" spans="11:63" ht="12.75"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</row>
    <row r="83" spans="11:63" ht="12.75"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</row>
    <row r="84" spans="11:63" ht="12.75"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</row>
    <row r="85" spans="11:63" ht="12.75"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</row>
    <row r="86" spans="11:63" ht="12.75"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</row>
    <row r="87" spans="11:63" ht="12.75"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</row>
    <row r="88" spans="11:63" ht="12.75"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</row>
    <row r="89" spans="11:63" ht="12.75"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</row>
    <row r="90" spans="1:63" ht="12.75">
      <c r="A90" s="262" t="s">
        <v>956</v>
      </c>
      <c r="B90" s="256"/>
      <c r="C90" s="256"/>
      <c r="D90" s="256"/>
      <c r="E90" s="256"/>
      <c r="F90" s="256"/>
      <c r="G90" s="44"/>
      <c r="H90" s="44"/>
      <c r="I90" s="44"/>
      <c r="J90" s="44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</row>
    <row r="91" spans="1:63" ht="12.75">
      <c r="A91" s="256" t="s">
        <v>72</v>
      </c>
      <c r="B91" s="256"/>
      <c r="C91" s="256"/>
      <c r="D91" s="256"/>
      <c r="E91" s="256"/>
      <c r="F91" s="256"/>
      <c r="G91" s="44"/>
      <c r="H91" s="44"/>
      <c r="I91" s="44"/>
      <c r="J91" s="44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</row>
    <row r="92" spans="1:63" ht="12.75">
      <c r="A92" s="256" t="s">
        <v>71</v>
      </c>
      <c r="B92" s="256"/>
      <c r="C92" s="256"/>
      <c r="D92" s="256"/>
      <c r="E92" s="256"/>
      <c r="F92" s="256"/>
      <c r="G92" s="44"/>
      <c r="H92" s="44"/>
      <c r="I92" s="44"/>
      <c r="J92" s="44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</row>
    <row r="93" spans="11:63" ht="12.75"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</row>
    <row r="94" spans="11:63" ht="12.75"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</row>
    <row r="95" spans="11:63" ht="12.75"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</row>
    <row r="96" spans="11:63" ht="12.75"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</row>
    <row r="97" spans="11:63" ht="12.75"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</row>
    <row r="98" spans="11:63" ht="12.75"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</row>
    <row r="99" spans="11:63" ht="12.75"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</row>
    <row r="100" spans="11:63" ht="12.75"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</row>
    <row r="101" spans="11:63" ht="12.75"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</row>
    <row r="102" spans="11:63" ht="12.75"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</row>
    <row r="103" spans="11:63" ht="12.75"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</row>
    <row r="104" spans="11:63" ht="12.75"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</row>
    <row r="105" spans="11:63" ht="12.75"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</row>
    <row r="106" spans="11:63" ht="12.75"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</row>
    <row r="107" spans="11:63" ht="12.75"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</row>
    <row r="108" spans="11:63" ht="12.75"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</row>
    <row r="109" spans="11:63" ht="12.75"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</row>
    <row r="110" spans="11:63" ht="12.75"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</row>
    <row r="111" spans="11:63" ht="12.75"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</row>
    <row r="112" spans="11:63" ht="12.75"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</row>
    <row r="113" spans="11:63" ht="12.75"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</row>
    <row r="114" spans="11:63" ht="12.75"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</row>
    <row r="115" spans="11:63" ht="12.75"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</row>
    <row r="116" spans="11:63" ht="12.75"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</row>
    <row r="117" spans="11:63" ht="12.75"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</row>
    <row r="118" spans="11:63" ht="12.75"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</row>
    <row r="119" spans="11:63" ht="12.75"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</row>
    <row r="120" spans="11:63" ht="12.75"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</row>
    <row r="121" spans="11:63" ht="12.75"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</row>
    <row r="122" spans="11:63" ht="12.75"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</row>
    <row r="123" spans="11:63" ht="12.75"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</row>
    <row r="124" spans="11:63" ht="12.75"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</row>
    <row r="125" spans="11:63" ht="12.75"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</row>
    <row r="126" spans="11:63" ht="12.75"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</row>
    <row r="127" spans="11:63" ht="12.75"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</row>
    <row r="128" spans="11:63" ht="12.75"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</row>
    <row r="129" spans="11:63" ht="12.75"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</row>
    <row r="130" spans="11:63" ht="12.75"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</row>
    <row r="131" spans="11:63" ht="12.75"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</row>
    <row r="132" spans="11:63" ht="12.75"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</row>
    <row r="133" spans="11:63" ht="12.75"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</row>
    <row r="134" spans="11:63" ht="12.75"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</row>
    <row r="135" spans="11:63" ht="12.75"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</row>
    <row r="136" spans="11:63" ht="12.75"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</row>
    <row r="137" spans="11:63" ht="12.75"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</row>
    <row r="138" spans="11:63" ht="12.75"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</row>
    <row r="139" spans="11:63" ht="12.75"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</row>
    <row r="140" spans="11:63" ht="12.75"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</row>
    <row r="141" spans="11:63" ht="12.75"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</row>
    <row r="142" spans="11:63" ht="12.75"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</row>
    <row r="143" spans="11:63" ht="12.75"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</row>
    <row r="144" spans="11:63" ht="12.75"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</row>
    <row r="145" spans="11:63" ht="12.75"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</row>
    <row r="146" spans="11:63" ht="12.75"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</row>
    <row r="147" spans="11:63" ht="12.75"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</row>
    <row r="148" spans="11:63" ht="12.75"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</row>
    <row r="149" spans="11:63" ht="12.75"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</row>
    <row r="150" spans="11:63" ht="12.75"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</row>
    <row r="151" spans="11:63" ht="12.75"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</row>
    <row r="152" spans="11:63" ht="12.75"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</row>
    <row r="153" spans="11:63" ht="12.75"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</row>
    <row r="154" spans="11:63" ht="12.75"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</row>
    <row r="155" spans="11:63" ht="12.75"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</row>
    <row r="156" spans="11:63" ht="12.75"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</row>
    <row r="157" spans="11:63" ht="12.75"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</row>
    <row r="158" spans="11:63" ht="12.75"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</row>
    <row r="159" spans="11:63" ht="12.75"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</row>
    <row r="160" spans="11:63" ht="12.75"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</row>
    <row r="161" spans="11:63" ht="12.75"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</row>
    <row r="162" spans="11:63" ht="12.75"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</row>
    <row r="163" spans="11:63" ht="12.75"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</row>
    <row r="164" spans="11:63" ht="12.75"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</row>
    <row r="165" spans="11:63" ht="12.75"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</row>
    <row r="166" spans="11:63" ht="12.75"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</row>
    <row r="167" spans="11:63" ht="12.75"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</row>
    <row r="168" spans="11:63" ht="12.75"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</row>
    <row r="169" spans="11:63" ht="12.75"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</row>
    <row r="170" spans="11:63" ht="12.75"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</row>
    <row r="171" spans="11:63" ht="12.75"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</row>
    <row r="172" spans="11:63" ht="12.75"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</row>
    <row r="173" spans="11:63" ht="12.75"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</row>
    <row r="174" spans="11:63" ht="12.75"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</row>
    <row r="175" spans="11:63" ht="12.75"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</row>
    <row r="176" spans="11:63" ht="12.75"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</row>
    <row r="177" spans="11:63" ht="12.75"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</row>
    <row r="178" spans="11:63" ht="12.75"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</row>
    <row r="179" spans="11:63" ht="12.75"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</row>
    <row r="180" spans="11:63" ht="12.75"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</row>
    <row r="181" spans="11:63" ht="12.75"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</row>
    <row r="182" spans="11:63" ht="12.75"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</row>
    <row r="183" spans="11:63" ht="12.75"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</row>
    <row r="184" spans="11:63" ht="12.75"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</row>
    <row r="185" spans="11:63" ht="12.75"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</row>
    <row r="186" spans="11:63" ht="12.75"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</row>
    <row r="187" spans="11:63" ht="12.75"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</row>
    <row r="188" spans="11:63" ht="12.75"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</row>
    <row r="189" spans="11:63" ht="12.75"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</row>
    <row r="190" spans="11:63" ht="12.75"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</row>
    <row r="191" spans="11:63" ht="12.75"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</row>
    <row r="192" spans="11:63" ht="12.75"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</row>
    <row r="193" spans="11:63" ht="12.75"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</row>
    <row r="194" spans="11:63" ht="12.75"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</row>
    <row r="195" spans="11:63" ht="12.75"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</row>
    <row r="196" spans="11:63" ht="12.75"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</row>
    <row r="197" spans="11:63" ht="12.75"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</row>
    <row r="198" spans="11:63" ht="12.75"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</row>
    <row r="199" spans="11:63" ht="12.75"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</row>
    <row r="200" spans="11:63" ht="12.75"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</row>
    <row r="201" spans="11:63" ht="12.75"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</row>
    <row r="202" spans="11:63" ht="12.75"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</row>
    <row r="203" spans="11:63" ht="12.75"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</row>
    <row r="204" spans="11:63" ht="12.75"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</row>
    <row r="205" spans="11:63" ht="12.75"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</row>
    <row r="206" spans="11:63" ht="12.75"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</row>
    <row r="207" spans="11:63" ht="12.75"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</row>
    <row r="208" spans="11:63" ht="12.75"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</row>
    <row r="209" spans="11:63" ht="12.75"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</row>
    <row r="210" spans="11:63" ht="12.75"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</row>
    <row r="211" spans="11:63" ht="12.75"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</row>
    <row r="212" spans="11:63" ht="12.75"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</row>
    <row r="213" spans="11:63" ht="12.75"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</row>
    <row r="214" spans="11:63" ht="12.75"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</row>
    <row r="215" spans="11:63" ht="12.75"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</row>
    <row r="216" spans="11:63" ht="12.75"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</row>
    <row r="217" spans="11:63" ht="12.75"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</row>
    <row r="218" spans="11:63" ht="12.75"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</row>
    <row r="219" spans="11:63" ht="12.75"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</row>
    <row r="220" spans="11:63" ht="12.75"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</row>
    <row r="221" spans="11:63" ht="12.75"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</row>
    <row r="222" spans="11:63" ht="12.75"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</row>
    <row r="223" spans="11:63" ht="12.75"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</row>
    <row r="224" spans="11:63" ht="12.75"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</row>
    <row r="225" spans="11:63" ht="12.75"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</row>
    <row r="226" spans="11:63" ht="12.75"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</row>
    <row r="227" spans="11:63" ht="12.75"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</row>
    <row r="228" spans="11:63" ht="12.75"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</row>
    <row r="229" spans="11:63" ht="12.75"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</row>
    <row r="230" spans="11:63" ht="12.75"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</row>
    <row r="231" spans="11:63" ht="12.75"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</row>
    <row r="232" spans="11:63" ht="12.75"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</row>
    <row r="233" spans="11:63" ht="12.75"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</row>
    <row r="234" spans="11:63" ht="12.75"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</row>
    <row r="235" spans="11:63" ht="12.75"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</row>
    <row r="236" spans="11:63" ht="12.75"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</row>
    <row r="237" spans="11:63" ht="12.75"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</row>
    <row r="238" spans="11:63" ht="12.75"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</row>
    <row r="239" spans="11:63" ht="12.75"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</row>
    <row r="240" spans="11:63" ht="12.75"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</row>
    <row r="241" spans="11:63" ht="12.75"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</row>
    <row r="242" spans="11:63" ht="12.75"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</row>
    <row r="243" spans="11:63" ht="12.75"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</row>
    <row r="244" spans="11:63" ht="12.75"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</row>
    <row r="245" spans="11:63" ht="12.75"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</row>
    <row r="246" spans="11:63" ht="12.75"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</row>
    <row r="247" spans="11:63" ht="12.75"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</row>
    <row r="248" spans="11:63" ht="12.75"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</row>
    <row r="249" spans="11:63" ht="12.75"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</row>
    <row r="250" spans="11:63" ht="12.75"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</row>
    <row r="251" spans="11:63" ht="12.75"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</row>
    <row r="252" spans="11:63" ht="12.75"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</row>
    <row r="253" spans="11:63" ht="12.75"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</row>
    <row r="254" spans="11:63" ht="12.75"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</row>
    <row r="255" spans="11:63" ht="12.75"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</row>
    <row r="256" spans="11:63" ht="12.75"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</row>
    <row r="257" spans="11:63" ht="12.75"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</row>
    <row r="258" spans="11:63" ht="12.75"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</row>
    <row r="259" spans="11:63" ht="12.75"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</row>
    <row r="260" spans="11:63" ht="12.75"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</row>
    <row r="261" spans="11:63" ht="12.75"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</row>
    <row r="262" spans="11:63" ht="12.75"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</row>
    <row r="263" spans="11:63" ht="12.75"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</row>
    <row r="264" spans="11:63" ht="12.75"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</row>
    <row r="265" spans="11:63" ht="12.75"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</row>
    <row r="266" spans="11:63" ht="12.75"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</row>
    <row r="267" spans="11:63" ht="12.75"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</row>
    <row r="268" spans="11:63" ht="12.75"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</row>
    <row r="269" spans="11:63" ht="12.75"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</row>
    <row r="270" spans="11:63" ht="12.75"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</row>
    <row r="271" spans="11:63" ht="12.75"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</row>
    <row r="272" spans="11:63" ht="12.75"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</row>
    <row r="273" spans="11:63" ht="12.75"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</row>
    <row r="274" spans="11:63" ht="12.75"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</row>
    <row r="275" spans="11:63" ht="12.75"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</row>
    <row r="276" spans="11:63" ht="12.75"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</row>
    <row r="277" spans="11:63" ht="12.75"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</row>
    <row r="278" spans="11:63" ht="12.75"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</row>
    <row r="279" spans="11:63" ht="12.75"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</row>
    <row r="280" spans="11:63" ht="12.75"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</row>
    <row r="281" spans="11:63" ht="12.75"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</row>
    <row r="282" spans="11:63" ht="12.75"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</row>
    <row r="283" spans="11:63" ht="12.75"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</row>
    <row r="284" spans="11:63" ht="12.75"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</row>
    <row r="285" spans="11:63" ht="12.75"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</row>
    <row r="286" spans="11:63" ht="12.75"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</row>
    <row r="287" spans="11:63" ht="12.75"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</row>
    <row r="288" spans="11:63" ht="12.75"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</row>
    <row r="289" spans="11:63" ht="12.75"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</row>
    <row r="290" spans="11:63" ht="12.75"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</row>
    <row r="291" spans="11:63" ht="12.75"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</row>
    <row r="292" spans="11:63" ht="12.75"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</row>
    <row r="293" spans="11:63" ht="12.75"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</row>
    <row r="294" spans="11:63" ht="12.75"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</row>
    <row r="295" spans="11:63" ht="12.75"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</row>
    <row r="296" spans="11:63" ht="12.75"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</row>
    <row r="297" spans="11:63" ht="12.75"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</row>
    <row r="298" spans="11:63" ht="12.75"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</row>
    <row r="299" spans="11:63" ht="12.75"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</row>
    <row r="300" spans="11:63" ht="12.75"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</row>
    <row r="301" spans="11:63" ht="12.75"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</row>
    <row r="302" spans="11:63" ht="12.75"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</row>
    <row r="303" spans="11:63" ht="12.75"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</row>
    <row r="304" spans="11:63" ht="12.75"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</row>
    <row r="305" spans="11:63" ht="12.75"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</row>
    <row r="306" spans="11:63" ht="12.75"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</row>
    <row r="307" spans="11:63" ht="12.75"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</row>
    <row r="308" spans="11:63" ht="12.75"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</row>
    <row r="309" spans="11:63" ht="12.75"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</row>
    <row r="310" spans="11:63" ht="12.75"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</row>
    <row r="311" spans="11:63" ht="12.75"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</row>
    <row r="312" spans="11:63" ht="12.75"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</row>
    <row r="313" spans="11:63" ht="12.75"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</row>
    <row r="314" spans="11:63" ht="12.75"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</row>
    <row r="315" spans="11:63" ht="12.75"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</row>
    <row r="316" spans="11:63" ht="12.75"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</row>
    <row r="317" spans="11:63" ht="12.75"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</row>
    <row r="318" spans="11:63" ht="12.75"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</row>
    <row r="319" spans="11:63" ht="12.75"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</row>
    <row r="320" spans="11:63" ht="12.75"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</row>
    <row r="321" spans="11:63" ht="12.75"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</row>
    <row r="322" spans="11:63" ht="12.75"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</row>
    <row r="323" spans="11:63" ht="12.75"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</row>
    <row r="324" spans="11:63" ht="12.75"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</row>
    <row r="325" spans="11:63" ht="12.75"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</row>
    <row r="326" spans="11:63" ht="12.75"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</row>
    <row r="327" spans="11:63" ht="12.75"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</row>
    <row r="328" spans="11:63" ht="12.75"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</row>
    <row r="329" spans="11:63" ht="12.75"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</row>
    <row r="330" spans="11:63" ht="12.75"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</row>
    <row r="331" spans="11:63" ht="12.75"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</row>
    <row r="332" spans="11:63" ht="12.75"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</row>
    <row r="333" spans="11:63" ht="12.75"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</row>
    <row r="334" spans="11:63" ht="12.75"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</row>
    <row r="335" spans="11:63" ht="12.75"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</row>
    <row r="336" spans="11:63" ht="12.75"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</row>
    <row r="337" spans="11:63" ht="12.75"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</row>
    <row r="338" spans="11:63" ht="12.75"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</row>
    <row r="339" spans="11:63" ht="12.75"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</row>
    <row r="340" spans="11:63" ht="12.75"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</row>
    <row r="341" spans="11:63" ht="12.75"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</row>
    <row r="342" spans="11:63" ht="12.75"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</row>
    <row r="343" spans="11:63" ht="12.75"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</row>
    <row r="344" spans="11:63" ht="12.75"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</row>
    <row r="345" spans="11:63" ht="12.75"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</row>
    <row r="346" spans="11:63" ht="12.75"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</row>
    <row r="347" spans="11:63" ht="12.75"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</row>
    <row r="348" spans="11:63" ht="12.75"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</row>
    <row r="349" spans="11:63" ht="12.75"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</row>
    <row r="350" spans="11:63" ht="12.75"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</row>
    <row r="351" spans="11:63" ht="12.75"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</row>
    <row r="352" spans="11:63" ht="12.75"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</row>
    <row r="353" spans="11:63" ht="12.75"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</row>
    <row r="354" spans="11:63" ht="12.75"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</row>
    <row r="355" spans="11:63" ht="12.75"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</row>
    <row r="356" spans="11:63" ht="12.75"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</row>
    <row r="357" spans="11:63" ht="12.75"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</row>
    <row r="358" spans="11:63" ht="12.75"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</row>
    <row r="359" spans="11:63" ht="12.75"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</row>
    <row r="360" spans="11:63" ht="12.75"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</row>
    <row r="361" spans="11:63" ht="12.75"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</row>
    <row r="362" spans="11:63" ht="12.75"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</row>
    <row r="363" spans="11:63" ht="12.75"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</row>
    <row r="364" spans="11:63" ht="12.75"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</row>
    <row r="365" spans="11:63" ht="12.75"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</row>
    <row r="366" spans="11:63" ht="12.75"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</row>
    <row r="367" spans="11:63" ht="12.75"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</row>
    <row r="368" spans="11:63" ht="12.75"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</row>
    <row r="369" spans="11:63" ht="12.75"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</row>
    <row r="370" spans="11:63" ht="12.75"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</row>
    <row r="371" spans="11:63" ht="12.75"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</row>
    <row r="372" spans="11:63" ht="12.75"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</row>
    <row r="373" spans="11:63" ht="12.75"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</row>
    <row r="374" spans="11:63" ht="12.75"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</row>
    <row r="375" spans="11:63" ht="12.75"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</row>
    <row r="376" spans="11:63" ht="12.75"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</row>
    <row r="377" spans="11:63" ht="12.75"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</row>
    <row r="378" spans="11:63" ht="12.75"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</row>
    <row r="379" spans="11:63" ht="12.75"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</row>
    <row r="380" spans="11:63" ht="12.75"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</row>
    <row r="381" spans="11:63" ht="12.75"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</row>
    <row r="382" spans="11:63" ht="12.75"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</row>
    <row r="383" spans="11:63" ht="12.75"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</row>
    <row r="384" spans="11:63" ht="12.75"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</row>
    <row r="385" spans="11:63" ht="12.75"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</row>
    <row r="386" spans="11:63" ht="12.75"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</row>
    <row r="387" spans="11:63" ht="12.75"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</row>
    <row r="388" spans="11:63" ht="12.75"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</row>
    <row r="389" spans="11:63" ht="12.75"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</row>
    <row r="390" spans="11:63" ht="12.75"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</row>
    <row r="391" spans="11:63" ht="12.75"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</row>
    <row r="392" spans="11:63" ht="12.75"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</row>
    <row r="393" spans="11:63" ht="12.75"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</row>
    <row r="394" spans="11:63" ht="12.75"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</row>
    <row r="395" spans="11:63" ht="12.75"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</row>
    <row r="396" spans="11:63" ht="12.75"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</row>
    <row r="397" spans="11:63" ht="12.75"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</row>
    <row r="398" spans="11:63" ht="12.75"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</row>
    <row r="399" spans="11:63" ht="12.75"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</row>
    <row r="400" spans="11:63" ht="12.75"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</row>
    <row r="401" spans="11:63" ht="12.75"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</row>
    <row r="402" spans="11:63" ht="12.75"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</row>
    <row r="403" spans="11:63" ht="12.75"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</row>
    <row r="404" spans="11:63" ht="12.75"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</row>
    <row r="405" spans="11:63" ht="12.75"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</row>
    <row r="406" spans="11:63" ht="12.75"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</row>
    <row r="407" spans="11:63" ht="12.75"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</row>
    <row r="408" spans="11:63" ht="12.75"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</row>
    <row r="409" spans="11:63" ht="12.75"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</row>
    <row r="410" spans="11:63" ht="12.75"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</row>
    <row r="411" spans="11:63" ht="12.75"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</row>
    <row r="412" spans="11:63" ht="12.75"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</row>
    <row r="413" spans="11:63" ht="12.75"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</row>
    <row r="414" spans="11:63" ht="12.75"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</row>
    <row r="415" spans="11:63" ht="12.75"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</row>
    <row r="416" spans="11:63" ht="12.75"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</row>
    <row r="417" spans="11:63" ht="12.75"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</row>
    <row r="418" spans="11:63" ht="12.75"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</row>
    <row r="419" spans="11:63" ht="12.75"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</row>
    <row r="420" spans="11:63" ht="12.75"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</row>
    <row r="421" spans="11:63" ht="12.75"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</row>
    <row r="422" spans="11:63" ht="12.75"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</row>
    <row r="423" spans="11:63" ht="12.75"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</row>
    <row r="424" spans="11:63" ht="12.75"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</row>
    <row r="425" spans="11:63" ht="12.75"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</row>
    <row r="426" spans="11:63" ht="12.75"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</row>
    <row r="427" spans="11:63" ht="12.75"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</row>
    <row r="428" spans="11:63" ht="12.75"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</row>
    <row r="429" spans="11:63" ht="12.75"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</row>
    <row r="430" spans="11:63" ht="12.75"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</row>
    <row r="431" spans="11:63" ht="12.75"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</row>
    <row r="432" spans="11:63" ht="12.75"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</row>
    <row r="433" spans="11:63" ht="12.75"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</row>
    <row r="434" spans="11:63" ht="12.75"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</row>
    <row r="435" spans="11:63" ht="12.75"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</row>
    <row r="436" spans="11:63" ht="12.75"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</row>
    <row r="437" spans="11:63" ht="12.75"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</row>
    <row r="438" spans="11:63" ht="12.75"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</row>
    <row r="439" spans="11:63" ht="12.75"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</row>
    <row r="440" spans="11:63" ht="12.75"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</row>
    <row r="441" spans="11:63" ht="12.75"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</row>
    <row r="442" spans="11:63" ht="12.75"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</row>
    <row r="443" spans="11:63" ht="12.75"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</row>
    <row r="444" spans="11:63" ht="12.75"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</row>
    <row r="445" spans="11:63" ht="12.75"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</row>
    <row r="446" spans="11:63" ht="12.75"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</row>
    <row r="447" spans="11:63" ht="12.75"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</row>
    <row r="448" spans="11:63" ht="12.75"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</row>
    <row r="449" spans="11:63" ht="12.75"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</row>
    <row r="450" spans="11:63" ht="12.75"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</row>
    <row r="451" spans="11:63" ht="12.75"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</row>
    <row r="452" spans="11:63" ht="12.75"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</row>
    <row r="453" spans="11:63" ht="12.75"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</row>
    <row r="454" spans="11:63" ht="12.75"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</row>
    <row r="455" spans="11:63" ht="12.75"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</row>
    <row r="456" spans="11:63" ht="12.75"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</row>
    <row r="457" spans="11:63" ht="12.75"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</row>
    <row r="458" spans="11:63" ht="12.75"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</row>
    <row r="459" spans="11:63" ht="12.75"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</row>
    <row r="460" spans="11:63" ht="12.75"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</row>
    <row r="461" spans="11:63" ht="12.75"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</row>
    <row r="462" spans="11:63" ht="12.75"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</row>
    <row r="463" spans="11:63" ht="12.75"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</row>
    <row r="464" spans="11:63" ht="12.75"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</row>
    <row r="465" spans="11:63" ht="12.75"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</row>
    <row r="466" spans="11:63" ht="12.75"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</row>
    <row r="467" spans="11:63" ht="12.75"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</row>
    <row r="468" spans="11:63" ht="12.75"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</row>
    <row r="469" spans="11:63" ht="12.75"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</row>
    <row r="470" spans="11:63" ht="12.75"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</row>
    <row r="471" spans="11:63" ht="12.75"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</row>
    <row r="472" spans="11:63" ht="12.75"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</row>
    <row r="473" spans="11:63" ht="12.75"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</row>
    <row r="474" spans="11:63" ht="12.75"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</row>
    <row r="475" spans="11:63" ht="12.75"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</row>
    <row r="476" spans="11:63" ht="12.75"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</row>
    <row r="477" spans="11:63" ht="12.75"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</row>
    <row r="478" spans="11:63" ht="12.75"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</row>
    <row r="479" spans="11:63" ht="12.75"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</row>
    <row r="480" spans="11:63" ht="12.75"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</row>
    <row r="481" spans="11:63" ht="12.75"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</row>
    <row r="482" spans="11:63" ht="12.75"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</row>
    <row r="483" spans="11:63" ht="12.75"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</row>
    <row r="484" spans="11:63" ht="12.75"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</row>
    <row r="485" spans="11:63" ht="12.75"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</row>
    <row r="486" spans="11:63" ht="12.75"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</row>
    <row r="487" spans="11:63" ht="12.75"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</row>
    <row r="488" spans="11:63" ht="12.75"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</row>
    <row r="489" spans="11:63" ht="12.75"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</row>
    <row r="490" spans="11:63" ht="12.75"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</row>
    <row r="491" spans="11:63" ht="12.75"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</row>
    <row r="492" spans="11:63" ht="12.75"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</row>
    <row r="493" spans="11:63" ht="12.75"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</row>
    <row r="494" spans="11:63" ht="12.75"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</row>
    <row r="495" spans="11:63" ht="12.75"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</row>
    <row r="496" spans="11:63" ht="12.75"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</row>
    <row r="497" spans="11:63" ht="12.75"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</row>
    <row r="498" spans="11:63" ht="12.75"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</row>
    <row r="499" spans="11:63" ht="12.75"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</row>
    <row r="500" spans="11:63" ht="12.75"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</row>
    <row r="501" spans="11:63" ht="12.75"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</row>
    <row r="502" spans="11:63" ht="12.75"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</row>
    <row r="503" spans="11:63" ht="12.75"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</row>
    <row r="504" spans="11:63" ht="12.75"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</row>
    <row r="505" spans="11:63" ht="12.75"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</row>
    <row r="506" spans="11:63" ht="12.75"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</row>
    <row r="507" spans="11:63" ht="12.75"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</row>
    <row r="508" spans="11:63" ht="12.75"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</row>
    <row r="509" spans="11:63" ht="12.75"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</row>
    <row r="510" spans="11:63" ht="12.75"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</row>
    <row r="511" spans="11:63" ht="12.75"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</row>
    <row r="512" spans="11:63" ht="12.75"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</row>
    <row r="513" spans="11:63" ht="12.75"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</row>
    <row r="514" spans="11:63" ht="12.75"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</row>
    <row r="515" spans="11:63" ht="12.75"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</row>
    <row r="516" spans="11:63" ht="12.75"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</row>
    <row r="517" spans="11:63" ht="12.75"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</row>
    <row r="518" spans="11:63" ht="12.75"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</row>
    <row r="519" spans="11:63" ht="12.75"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</row>
    <row r="520" spans="11:63" ht="12.75"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</row>
    <row r="521" spans="11:63" ht="12.75"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</row>
    <row r="522" spans="11:63" ht="12.75"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</row>
    <row r="523" spans="11:63" ht="12.75"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</row>
    <row r="524" spans="11:63" ht="12.75"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</row>
    <row r="525" spans="11:63" ht="12.75"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</row>
    <row r="526" spans="11:63" ht="12.75"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</row>
    <row r="527" spans="11:63" ht="12.75"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</row>
    <row r="528" spans="11:63" ht="12.75"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</row>
    <row r="529" spans="11:63" ht="12.75"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</row>
    <row r="530" spans="11:63" ht="12.75"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</row>
    <row r="531" spans="11:63" ht="12.75"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</row>
    <row r="532" spans="11:63" ht="12.75"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</row>
    <row r="533" spans="11:63" ht="12.75"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</row>
    <row r="534" spans="11:63" ht="12.75"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</row>
    <row r="535" spans="11:63" ht="12.75"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</row>
    <row r="536" spans="11:63" ht="12.75"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</row>
    <row r="537" spans="11:63" ht="12.75"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</row>
    <row r="538" spans="11:63" ht="12.75"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</row>
    <row r="539" spans="11:63" ht="12.75"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</row>
    <row r="540" spans="11:63" ht="12.75"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</row>
    <row r="541" spans="11:63" ht="12.75"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</row>
    <row r="542" spans="11:63" ht="12.75"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</row>
    <row r="543" spans="11:63" ht="12.75"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</row>
    <row r="544" spans="11:63" ht="12.75"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</row>
    <row r="545" spans="11:63" ht="12.75"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</row>
    <row r="546" spans="11:63" ht="12.75"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</row>
    <row r="547" spans="11:63" ht="12.75"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</row>
    <row r="548" spans="11:63" ht="12.75"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</row>
    <row r="549" spans="11:63" ht="12.75"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</row>
    <row r="550" spans="11:63" ht="12.75"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</row>
    <row r="551" spans="11:63" ht="12.75"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</row>
    <row r="552" spans="11:63" ht="12.75"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</row>
    <row r="553" spans="11:63" ht="12.75"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</row>
    <row r="554" spans="11:63" ht="12.75"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</row>
    <row r="555" spans="11:63" ht="12.75"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</row>
    <row r="556" spans="11:63" ht="12.75"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</row>
    <row r="557" spans="11:63" ht="12.75"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</row>
    <row r="558" spans="11:63" ht="12.75"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</row>
    <row r="559" spans="11:63" ht="12.75"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</row>
    <row r="560" spans="11:63" ht="12.75"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</row>
    <row r="561" spans="11:63" ht="12.75"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</row>
    <row r="562" spans="11:63" ht="12.75"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</row>
    <row r="563" spans="11:63" ht="12.75"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</row>
    <row r="564" spans="11:63" ht="12.75"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</row>
    <row r="565" spans="11:63" ht="12.75"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</row>
    <row r="566" spans="11:63" ht="12.75"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</row>
    <row r="567" spans="11:63" ht="12.75"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</row>
    <row r="568" spans="11:63" ht="12.75"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</row>
    <row r="569" spans="11:63" ht="12.75"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</row>
    <row r="570" spans="11:63" ht="12.75"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</row>
    <row r="571" spans="11:63" ht="12.75"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</row>
    <row r="572" spans="11:63" ht="12.75"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</row>
    <row r="573" spans="11:63" ht="12.75"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</row>
    <row r="574" spans="11:63" ht="12.75"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</row>
    <row r="575" spans="11:63" ht="12.75"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</row>
    <row r="576" spans="11:63" ht="12.75"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</row>
    <row r="577" spans="11:63" ht="12.75"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</row>
    <row r="578" spans="11:63" ht="12.75"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</row>
    <row r="579" spans="11:63" ht="12.75"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</row>
    <row r="580" spans="11:63" ht="12.75"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</row>
    <row r="581" spans="11:63" ht="12.75"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</row>
    <row r="582" spans="11:63" ht="12.75"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</row>
    <row r="583" spans="11:63" ht="12.75"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</row>
    <row r="584" spans="11:63" ht="12.75"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</row>
    <row r="585" spans="11:63" ht="12.75"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</row>
    <row r="586" spans="11:63" ht="12.75"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</row>
    <row r="587" spans="11:63" ht="12.75"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</row>
    <row r="588" spans="11:63" ht="12.75"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</row>
    <row r="589" spans="11:63" ht="12.75"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</row>
    <row r="590" spans="11:63" ht="12.75"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</row>
    <row r="591" spans="11:63" ht="12.75"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</row>
    <row r="592" spans="11:63" ht="12.75"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</row>
    <row r="593" spans="11:63" ht="12.75"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</row>
    <row r="594" spans="11:63" ht="12.75"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</row>
    <row r="595" spans="11:63" ht="12.75"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</row>
    <row r="596" spans="11:63" ht="12.75"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</row>
    <row r="597" spans="11:63" ht="12.75"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</row>
    <row r="598" spans="11:63" ht="12.75"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</row>
    <row r="599" spans="11:63" ht="12.75"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</row>
    <row r="600" spans="11:63" ht="12.75"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</row>
    <row r="601" spans="11:63" ht="12.75"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</row>
    <row r="602" spans="11:63" ht="12.75"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</row>
    <row r="603" spans="11:63" ht="12.75"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</row>
    <row r="604" spans="11:63" ht="12.75"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</row>
    <row r="605" spans="11:63" ht="12.75"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</row>
    <row r="606" spans="11:63" ht="12.75"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</row>
    <row r="607" spans="11:63" ht="12.75"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</row>
    <row r="608" spans="11:63" ht="12.75"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</row>
    <row r="609" spans="11:63" ht="12.75"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</row>
    <row r="610" spans="11:63" ht="12.75"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</row>
    <row r="611" spans="11:63" ht="12.75"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</row>
    <row r="612" spans="11:63" ht="12.75"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</row>
    <row r="613" spans="11:63" ht="12.75"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</row>
    <row r="614" spans="11:63" ht="12.75"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</row>
    <row r="615" spans="11:63" ht="12.75"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</row>
    <row r="616" spans="11:63" ht="12.75"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</row>
    <row r="617" spans="11:63" ht="12.75"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</row>
    <row r="618" spans="11:63" ht="12.75"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</row>
    <row r="619" spans="11:63" ht="12.75"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</row>
    <row r="620" spans="11:63" ht="12.75"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</row>
    <row r="621" spans="11:63" ht="12.75"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</row>
    <row r="622" spans="11:63" ht="12.75"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</row>
    <row r="623" spans="11:63" ht="12.75"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</row>
    <row r="624" spans="11:63" ht="12.75"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</row>
    <row r="625" spans="11:63" ht="12.75"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</row>
    <row r="626" spans="11:63" ht="12.75"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</row>
    <row r="627" spans="11:63" ht="12.75"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</row>
    <row r="628" spans="11:63" ht="12.75"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</row>
    <row r="629" spans="11:63" ht="12.75"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</row>
    <row r="630" spans="11:63" ht="12.75"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</row>
    <row r="631" spans="11:63" ht="12.75"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</row>
    <row r="632" spans="11:63" ht="12.75"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</row>
    <row r="633" spans="11:63" ht="12.75"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</row>
    <row r="634" spans="11:63" ht="12.75"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</row>
    <row r="635" spans="11:63" ht="12.75"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</row>
    <row r="636" spans="11:63" ht="12.75"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</row>
    <row r="637" spans="11:63" ht="12.75"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</row>
    <row r="638" spans="11:63" ht="12.75"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</row>
    <row r="639" spans="11:63" ht="12.75"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</row>
    <row r="640" spans="11:63" ht="12.75"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</row>
    <row r="641" spans="11:63" ht="12.75"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</row>
    <row r="642" spans="11:63" ht="12.75"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</row>
    <row r="643" spans="11:63" ht="12.75"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</row>
    <row r="644" spans="11:63" ht="12.75"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</row>
    <row r="645" spans="11:63" ht="12.75"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</row>
    <row r="646" spans="11:63" ht="12.75"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</row>
    <row r="647" spans="11:63" ht="12.75"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</row>
    <row r="648" spans="11:63" ht="12.75"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</row>
    <row r="649" spans="11:63" ht="12.75"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</row>
    <row r="650" spans="11:63" ht="12.75"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</row>
    <row r="651" spans="11:63" ht="12.75"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</row>
    <row r="652" spans="11:63" ht="12.75"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</row>
    <row r="653" spans="11:63" ht="12.75"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</row>
    <row r="654" spans="11:63" ht="12.75"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</row>
    <row r="655" spans="11:63" ht="12.75"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</row>
    <row r="656" spans="11:63" ht="12.75"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</row>
    <row r="657" spans="11:63" ht="12.75"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</row>
    <row r="658" spans="11:63" ht="12.75"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</row>
    <row r="659" spans="11:63" ht="12.75"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</row>
    <row r="660" spans="11:63" ht="12.75"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</row>
    <row r="661" spans="11:63" ht="12.75"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</row>
    <row r="662" spans="11:63" ht="12.75"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</row>
    <row r="663" spans="11:63" ht="12.75"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</row>
    <row r="664" spans="11:63" ht="12.75"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</row>
    <row r="665" spans="11:63" ht="12.75"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</row>
    <row r="666" spans="11:63" ht="12.75"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</row>
    <row r="667" spans="11:63" ht="12.75"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</row>
    <row r="668" spans="11:63" ht="12.75"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</row>
    <row r="669" spans="11:63" ht="12.75"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</row>
    <row r="670" spans="11:63" ht="12.75"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</row>
    <row r="671" spans="11:63" ht="12.75"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</row>
    <row r="672" spans="11:63" ht="12.75"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</row>
    <row r="673" spans="11:63" ht="12.75"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</row>
    <row r="674" spans="11:63" ht="12.75"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</row>
    <row r="675" spans="11:63" ht="12.75"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</row>
    <row r="676" spans="11:63" ht="12.75"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</row>
    <row r="677" spans="11:63" ht="12.75"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</row>
    <row r="678" spans="11:63" ht="12.75"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</row>
    <row r="679" spans="11:63" ht="12.75"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</row>
    <row r="680" spans="11:63" ht="12.75"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</row>
    <row r="681" spans="11:63" ht="12.75"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</row>
    <row r="682" spans="11:63" ht="12.75"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</row>
    <row r="683" spans="11:63" ht="12.75"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</row>
    <row r="684" spans="11:63" ht="12.75"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</row>
    <row r="685" spans="11:63" ht="12.75"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</row>
    <row r="686" spans="11:63" ht="12.75"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</row>
    <row r="687" spans="11:63" ht="12.75"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</row>
    <row r="688" spans="11:63" ht="12.75"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</row>
    <row r="689" spans="11:63" ht="12.75"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</row>
    <row r="690" spans="11:63" ht="12.75"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</row>
    <row r="691" spans="11:63" ht="12.75"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</row>
    <row r="692" spans="11:63" ht="12.75"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</row>
    <row r="693" spans="11:63" ht="12.75"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</row>
    <row r="694" spans="11:63" ht="12.75"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</row>
    <row r="695" spans="11:63" ht="12.75"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</row>
    <row r="696" spans="11:63" ht="12.75"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</row>
    <row r="697" spans="11:63" ht="12.75"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</row>
    <row r="698" spans="11:63" ht="12.75"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</row>
    <row r="699" spans="11:63" ht="12.75"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</row>
    <row r="700" spans="11:63" ht="12.75"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</row>
    <row r="701" spans="11:63" ht="12.75"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</row>
    <row r="702" spans="11:63" ht="12.75"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</row>
    <row r="703" spans="11:63" ht="12.75"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</row>
    <row r="704" spans="11:63" ht="12.75"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</row>
    <row r="705" spans="11:63" ht="12.75"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</row>
    <row r="706" spans="11:63" ht="12.75"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</row>
    <row r="707" spans="11:63" ht="12.75"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</row>
    <row r="708" spans="11:63" ht="12.75"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</row>
    <row r="709" spans="11:63" ht="12.75"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</row>
    <row r="710" spans="11:63" ht="12.75"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</row>
    <row r="711" spans="11:63" ht="12.75"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</row>
    <row r="712" spans="11:63" ht="12.75"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</row>
    <row r="713" spans="11:63" ht="12.75"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</row>
    <row r="714" spans="11:63" ht="12.75"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</row>
    <row r="715" spans="11:63" ht="12.75"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</row>
    <row r="716" spans="11:63" ht="12.75"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</row>
    <row r="717" spans="11:63" ht="12.75"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</row>
    <row r="718" spans="11:63" ht="12.75"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</row>
    <row r="719" spans="11:63" ht="12.75"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</row>
    <row r="720" spans="11:63" ht="12.75"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</row>
    <row r="721" spans="11:63" ht="12.75"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</row>
    <row r="722" spans="11:63" ht="12.75"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</row>
    <row r="723" spans="11:63" ht="12.75"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</row>
    <row r="724" spans="11:63" ht="12.75"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</row>
    <row r="725" spans="11:63" ht="12.75"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</row>
    <row r="726" spans="11:63" ht="12.75"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</row>
    <row r="727" spans="11:63" ht="12.75"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</row>
    <row r="728" spans="11:63" ht="12.75"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</row>
    <row r="729" spans="11:63" ht="12.75"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</row>
    <row r="730" spans="11:63" ht="12.75"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</row>
    <row r="731" spans="11:63" ht="12.75"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</row>
    <row r="732" spans="11:63" ht="12.75"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</row>
    <row r="733" spans="11:63" ht="12.75"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</row>
    <row r="734" spans="11:63" ht="12.75"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</row>
    <row r="735" spans="11:63" ht="12.75"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</row>
    <row r="736" spans="11:63" ht="12.75"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</row>
    <row r="737" spans="11:63" ht="12.75"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</row>
    <row r="738" spans="11:63" ht="12.75"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</row>
    <row r="739" spans="11:63" ht="12.75"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</row>
    <row r="740" spans="11:63" ht="12.75"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</row>
    <row r="741" spans="11:63" ht="12.75"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</row>
    <row r="742" spans="11:63" ht="12.75"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</row>
    <row r="743" spans="11:63" ht="12.75"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</row>
    <row r="744" spans="11:63" ht="12.75"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</row>
    <row r="745" spans="11:63" ht="12.75"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</row>
    <row r="746" spans="11:63" ht="12.75"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</row>
    <row r="747" spans="11:63" ht="12.75"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</row>
    <row r="748" spans="11:63" ht="12.75"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</row>
    <row r="749" spans="11:63" ht="12.75"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</row>
    <row r="750" spans="11:63" ht="12.75"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</row>
    <row r="751" spans="11:63" ht="12.75"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</row>
    <row r="752" spans="11:63" ht="12.75"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</row>
    <row r="753" spans="11:63" ht="12.75"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</row>
    <row r="754" spans="11:63" ht="12.75"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</row>
    <row r="755" spans="11:63" ht="12.75"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</row>
    <row r="756" spans="11:63" ht="12.75"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</row>
    <row r="757" spans="11:63" ht="12.75"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</row>
    <row r="758" spans="11:63" ht="12.75"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</row>
    <row r="759" spans="11:63" ht="12.75"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</row>
    <row r="760" spans="11:63" ht="12.75"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</row>
    <row r="761" spans="11:63" ht="12.75"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</row>
    <row r="762" spans="11:63" ht="12.75"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</row>
    <row r="763" spans="11:63" ht="12.75"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</row>
    <row r="764" spans="11:63" ht="12.75"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</row>
    <row r="765" spans="11:63" ht="12.75"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</row>
    <row r="766" spans="11:63" ht="12.75"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</row>
    <row r="767" spans="11:63" ht="12.75"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</row>
    <row r="768" spans="11:63" ht="12.75"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</row>
    <row r="769" spans="11:63" ht="12.75"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</row>
    <row r="770" spans="11:63" ht="12.75"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</row>
    <row r="771" spans="11:63" ht="12.75"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</row>
    <row r="772" spans="11:63" ht="12.75"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</row>
    <row r="773" spans="11:63" ht="12.75"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</row>
    <row r="774" spans="11:63" ht="12.75"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</row>
    <row r="775" spans="11:63" ht="12.75"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</row>
    <row r="776" spans="11:63" ht="12.75"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</row>
    <row r="777" spans="11:63" ht="12.75"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</row>
    <row r="778" spans="11:63" ht="12.75"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</row>
    <row r="779" spans="11:63" ht="12.75"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</row>
    <row r="780" spans="11:63" ht="12.75"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</row>
    <row r="781" spans="11:63" ht="12.75"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</row>
    <row r="782" spans="11:63" ht="12.75"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</row>
    <row r="783" spans="11:63" ht="12.75"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</row>
    <row r="784" spans="11:63" ht="12.75"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</row>
    <row r="785" spans="11:63" ht="12.75"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</row>
    <row r="786" spans="11:63" ht="12.75"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</row>
    <row r="787" spans="11:63" ht="12.75"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</row>
    <row r="788" spans="11:63" ht="12.75"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</row>
    <row r="789" spans="11:63" ht="12.75"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</row>
    <row r="790" spans="11:63" ht="12.75"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</row>
    <row r="791" spans="11:63" ht="12.75"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</row>
    <row r="792" spans="11:63" ht="12.75"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</row>
    <row r="793" spans="11:63" ht="12.75"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</row>
    <row r="794" spans="11:63" ht="12.75"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</row>
    <row r="795" spans="11:63" ht="12.75"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</row>
    <row r="796" spans="11:63" ht="12.75"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</row>
    <row r="797" spans="11:63" ht="12.75"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</row>
    <row r="798" spans="11:63" ht="12.75"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</row>
    <row r="799" spans="11:63" ht="12.75"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</row>
    <row r="800" spans="11:63" ht="12.75"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</row>
    <row r="801" spans="11:63" ht="12.75"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</row>
    <row r="802" spans="11:63" ht="12.75"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</row>
    <row r="803" spans="11:63" ht="12.75"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</row>
    <row r="804" spans="11:63" ht="12.75"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</row>
    <row r="805" spans="11:63" ht="12.75"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</row>
    <row r="806" spans="11:63" ht="12.75"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</row>
    <row r="807" spans="11:63" ht="12.75"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</row>
    <row r="808" spans="11:63" ht="12.75"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</row>
    <row r="809" spans="11:63" ht="12.75"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</row>
    <row r="810" spans="11:63" ht="12.75"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</row>
    <row r="811" spans="11:63" ht="12.75"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</row>
    <row r="812" spans="11:63" ht="12.75"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</row>
    <row r="813" spans="11:63" ht="12.75"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</row>
    <row r="814" spans="11:63" ht="12.75"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</row>
    <row r="815" spans="11:63" ht="12.75"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</row>
    <row r="816" spans="11:63" ht="12.75"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</row>
    <row r="817" spans="11:63" ht="12.75"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</row>
    <row r="818" spans="11:63" ht="12.75"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</row>
    <row r="819" spans="11:63" ht="12.75"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</row>
    <row r="820" spans="11:63" ht="12.75"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</row>
    <row r="821" spans="11:63" ht="12.75"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</row>
    <row r="822" spans="11:63" ht="12.75"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</row>
    <row r="823" spans="11:63" ht="12.75"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</row>
    <row r="824" spans="11:63" ht="12.75"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</row>
    <row r="825" spans="11:63" ht="12.75"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</row>
    <row r="826" spans="11:63" ht="12.75"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</row>
    <row r="827" spans="11:63" ht="12.75"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</row>
    <row r="828" spans="11:63" ht="12.75"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</row>
    <row r="829" spans="11:63" ht="12.75"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</row>
    <row r="830" spans="11:63" ht="12.75"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</row>
    <row r="831" spans="11:63" ht="12.75"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</row>
    <row r="832" spans="11:63" ht="12.75"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</row>
    <row r="833" spans="11:63" ht="12.75"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</row>
    <row r="834" spans="11:63" ht="12.75"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</row>
    <row r="835" spans="11:63" ht="12.75"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</row>
    <row r="836" spans="11:63" ht="12.75"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</row>
    <row r="837" spans="11:63" ht="12.75"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</row>
    <row r="838" spans="11:63" ht="12.75"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</row>
    <row r="839" spans="11:63" ht="12.75"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</row>
    <row r="840" spans="11:63" ht="12.75"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</row>
    <row r="841" spans="11:63" ht="12.75"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</row>
    <row r="842" spans="11:63" ht="12.75"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</row>
    <row r="843" spans="11:63" ht="12.75"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</row>
    <row r="844" spans="11:63" ht="12.75"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</row>
    <row r="845" spans="11:63" ht="12.75"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</row>
    <row r="846" spans="11:63" ht="12.75"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</row>
    <row r="847" spans="11:63" ht="12.75"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</row>
    <row r="848" spans="11:63" ht="12.75"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</row>
    <row r="849" spans="11:63" ht="12.75"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</row>
    <row r="850" spans="11:63" ht="12.75"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</row>
    <row r="851" spans="11:63" ht="12.75"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</row>
    <row r="852" spans="11:63" ht="12.75"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</row>
    <row r="853" spans="11:63" ht="12.75"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</row>
    <row r="854" spans="11:63" ht="12.75"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</row>
    <row r="855" spans="11:63" ht="12.75"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</row>
    <row r="856" spans="11:63" ht="12.75"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</row>
    <row r="857" spans="11:63" ht="12.75"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</row>
    <row r="858" spans="11:63" ht="12.75"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</row>
    <row r="859" spans="11:63" ht="12.75"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</row>
    <row r="860" spans="11:63" ht="12.75"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</row>
    <row r="861" spans="11:63" ht="12.75"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</row>
    <row r="862" spans="11:63" ht="12.75"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</row>
    <row r="863" spans="11:63" ht="12.75"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</row>
    <row r="864" spans="11:63" ht="12.75"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</row>
    <row r="865" spans="11:63" ht="12.75"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</row>
    <row r="866" spans="11:63" ht="12.75"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</row>
    <row r="867" spans="11:63" ht="12.75"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</row>
    <row r="868" spans="11:63" ht="12.75"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</row>
    <row r="869" spans="11:63" ht="12.75"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</row>
    <row r="870" spans="11:63" ht="12.75"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</row>
    <row r="871" spans="11:63" ht="12.75"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</row>
    <row r="872" spans="11:63" ht="12.75"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</row>
    <row r="873" spans="11:63" ht="12.75"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</row>
    <row r="874" spans="11:63" ht="12.75"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</row>
    <row r="875" spans="11:63" ht="12.75"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</row>
    <row r="876" spans="11:63" ht="12.75"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</row>
    <row r="877" spans="11:63" ht="12.75"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</row>
    <row r="878" spans="11:63" ht="12.75"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</row>
    <row r="879" spans="11:63" ht="12.75"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</row>
    <row r="880" spans="11:63" ht="12.75"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</row>
    <row r="881" spans="11:63" ht="12.75"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</row>
    <row r="882" spans="11:63" ht="12.75"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</row>
    <row r="883" spans="11:63" ht="12.75"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</row>
    <row r="884" spans="11:63" ht="12.75"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</row>
    <row r="885" spans="11:63" ht="12.75"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</row>
    <row r="886" spans="11:63" ht="12.75"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</row>
    <row r="887" spans="11:63" ht="12.75"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</row>
    <row r="888" spans="11:63" ht="12.75"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</row>
    <row r="889" spans="11:63" ht="12.75"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</row>
    <row r="890" spans="11:63" ht="12.75"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</row>
    <row r="891" spans="11:63" ht="12.75"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</row>
    <row r="892" spans="11:63" ht="12.75"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</row>
    <row r="893" spans="11:63" ht="12.75"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</row>
    <row r="894" spans="11:63" ht="12.75"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</row>
    <row r="895" spans="11:63" ht="12.75"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</row>
    <row r="896" spans="11:63" ht="12.75"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</row>
    <row r="897" spans="11:63" ht="12.75"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</row>
    <row r="898" spans="11:63" ht="12.75"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</row>
    <row r="899" spans="11:63" ht="12.75"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</row>
    <row r="900" spans="11:63" ht="12.75"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</row>
    <row r="901" spans="11:63" ht="12.75"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</row>
    <row r="902" spans="11:63" ht="12.75"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</row>
    <row r="903" spans="11:63" ht="12.75"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</row>
    <row r="904" spans="11:63" ht="12.75"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</row>
    <row r="905" spans="11:63" ht="12.75"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</row>
    <row r="906" spans="11:63" ht="12.75"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</row>
    <row r="907" spans="11:63" ht="12.75"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</row>
    <row r="908" spans="11:63" ht="12.75"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</row>
    <row r="909" spans="11:63" ht="12.75"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</row>
    <row r="910" spans="11:63" ht="12.75"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</row>
    <row r="911" spans="11:63" ht="12.75"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</row>
    <row r="912" spans="11:63" ht="12.75"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</row>
    <row r="913" spans="11:63" ht="12.75"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</row>
    <row r="914" spans="11:63" ht="12.75"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</row>
    <row r="915" spans="11:63" ht="12.75"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</row>
    <row r="916" spans="11:63" ht="12.75"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</row>
    <row r="917" spans="11:63" ht="12.75"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</row>
    <row r="918" spans="11:63" ht="12.75"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</row>
    <row r="919" spans="11:63" ht="12.75"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</row>
    <row r="920" spans="11:63" ht="12.75"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</row>
    <row r="921" spans="11:63" ht="12.75"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</row>
    <row r="922" spans="11:63" ht="12.75"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</row>
    <row r="923" spans="11:63" ht="12.75"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</row>
    <row r="924" spans="11:63" ht="12.75"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</row>
    <row r="925" spans="11:63" ht="12.75"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</row>
    <row r="926" spans="11:63" ht="12.75"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</row>
    <row r="927" spans="11:63" ht="12.75"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</row>
    <row r="928" spans="11:63" ht="12.75"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</row>
    <row r="929" spans="11:63" ht="12.75"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</row>
    <row r="930" spans="11:63" ht="12.75"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</row>
    <row r="931" spans="11:63" ht="12.75"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</row>
    <row r="932" spans="11:63" ht="12.75"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</row>
    <row r="933" spans="11:63" ht="12.75"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</row>
    <row r="934" spans="11:63" ht="12.75"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</row>
    <row r="935" spans="11:63" ht="12.75"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</row>
    <row r="936" spans="11:63" ht="12.75"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</row>
    <row r="937" spans="11:63" ht="12.75"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</row>
    <row r="938" spans="11:63" ht="12.75"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</row>
    <row r="939" spans="11:63" ht="12.75"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</row>
    <row r="940" spans="11:63" ht="12.75"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</row>
    <row r="941" spans="11:63" ht="12.75"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</row>
    <row r="942" spans="11:63" ht="12.75"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</row>
    <row r="943" spans="11:63" ht="12.75"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</row>
    <row r="944" spans="11:63" ht="12.75"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</row>
    <row r="945" spans="11:63" ht="12.75"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</row>
    <row r="946" spans="11:63" ht="12.75"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</row>
    <row r="947" spans="11:63" ht="12.75"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</row>
    <row r="948" spans="11:63" ht="12.75"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</row>
    <row r="949" spans="11:63" ht="12.75"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</row>
    <row r="950" spans="11:63" ht="12.75"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</row>
    <row r="951" spans="11:63" ht="12.75"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</row>
    <row r="952" spans="11:63" ht="12.75"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</row>
    <row r="953" spans="11:63" ht="12.75"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</row>
    <row r="954" spans="11:63" ht="12.75"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</row>
    <row r="955" spans="11:63" ht="12.75"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</row>
    <row r="956" spans="11:63" ht="12.75"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</row>
    <row r="957" spans="11:63" ht="12.75"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</row>
    <row r="958" spans="11:63" ht="12.75"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</row>
    <row r="959" spans="11:63" ht="12.75"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</row>
    <row r="960" spans="11:63" ht="12.75"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</row>
    <row r="961" spans="11:63" ht="12.75"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</row>
    <row r="962" spans="11:63" ht="12.75"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</row>
    <row r="963" spans="11:63" ht="12.75"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</row>
    <row r="964" spans="11:63" ht="12.75"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</row>
    <row r="965" spans="11:63" ht="12.75"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</row>
    <row r="966" spans="11:63" ht="12.75"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</row>
    <row r="967" spans="11:63" ht="12.75"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</row>
    <row r="968" spans="11:63" ht="12.75"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</row>
    <row r="969" spans="11:63" ht="12.75"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</row>
    <row r="970" spans="11:63" ht="12.75"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</row>
    <row r="971" spans="11:63" ht="12.75"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</row>
    <row r="972" spans="11:63" ht="12.75"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</row>
    <row r="973" spans="11:63" ht="12.75"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</row>
    <row r="974" spans="11:63" ht="12.75"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</row>
    <row r="975" spans="11:63" ht="12.75"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</row>
    <row r="976" spans="11:63" ht="12.75"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</row>
    <row r="977" spans="11:63" ht="12.75"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</row>
    <row r="978" spans="11:63" ht="12.75"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</row>
    <row r="979" spans="11:63" ht="12.75"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</row>
    <row r="980" spans="11:63" ht="12.75"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</row>
    <row r="981" spans="11:63" ht="12.75"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</row>
    <row r="982" spans="11:63" ht="12.75"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</row>
    <row r="983" spans="11:63" ht="12.75"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</row>
    <row r="984" spans="11:63" ht="12.75"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</row>
    <row r="985" spans="11:63" ht="12.75"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</row>
    <row r="986" spans="11:63" ht="12.75"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</row>
    <row r="987" spans="11:63" ht="12.75"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</row>
    <row r="988" spans="11:63" ht="12.75"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</row>
    <row r="989" spans="11:63" ht="12.75"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</row>
    <row r="990" spans="11:63" ht="12.75"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</row>
    <row r="991" spans="11:63" ht="12.75"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</row>
    <row r="992" spans="11:63" ht="12.75"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</row>
    <row r="993" spans="11:63" ht="12.75"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</row>
    <row r="994" spans="11:63" ht="12.75"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</row>
    <row r="995" spans="11:63" ht="12.75"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</row>
    <row r="996" spans="11:63" ht="12.75"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</row>
    <row r="997" spans="11:63" ht="12.75"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</row>
    <row r="998" spans="11:63" ht="12.75"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</row>
    <row r="999" spans="11:63" ht="12.75"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</row>
    <row r="1000" spans="11:63" ht="12.75"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</row>
    <row r="1001" spans="11:63" ht="12.75"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  <c r="BG1001" s="33"/>
      <c r="BH1001" s="33"/>
      <c r="BI1001" s="33"/>
      <c r="BJ1001" s="33"/>
      <c r="BK1001" s="33"/>
    </row>
    <row r="1002" spans="11:63" ht="12.75"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  <c r="BG1002" s="33"/>
      <c r="BH1002" s="33"/>
      <c r="BI1002" s="33"/>
      <c r="BJ1002" s="33"/>
      <c r="BK1002" s="33"/>
    </row>
    <row r="1003" spans="11:63" ht="12.75"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  <c r="BG1003" s="33"/>
      <c r="BH1003" s="33"/>
      <c r="BI1003" s="33"/>
      <c r="BJ1003" s="33"/>
      <c r="BK1003" s="33"/>
    </row>
    <row r="1004" spans="11:63" ht="12.75"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  <c r="BG1004" s="33"/>
      <c r="BH1004" s="33"/>
      <c r="BI1004" s="33"/>
      <c r="BJ1004" s="33"/>
      <c r="BK1004" s="33"/>
    </row>
    <row r="1005" spans="11:63" ht="12.75"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  <c r="BG1005" s="33"/>
      <c r="BH1005" s="33"/>
      <c r="BI1005" s="33"/>
      <c r="BJ1005" s="33"/>
      <c r="BK1005" s="33"/>
    </row>
    <row r="1006" spans="11:63" ht="12.75"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</row>
    <row r="1007" spans="11:63" ht="12.75"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33"/>
      <c r="BH1007" s="33"/>
      <c r="BI1007" s="33"/>
      <c r="BJ1007" s="33"/>
      <c r="BK1007" s="33"/>
    </row>
    <row r="1008" spans="11:63" ht="12.75"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</row>
    <row r="1009" spans="11:63" ht="12.75"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33"/>
      <c r="BH1009" s="33"/>
      <c r="BI1009" s="33"/>
      <c r="BJ1009" s="33"/>
      <c r="BK1009" s="33"/>
    </row>
    <row r="1010" spans="11:63" ht="12.75"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33"/>
      <c r="BH1010" s="33"/>
      <c r="BI1010" s="33"/>
      <c r="BJ1010" s="33"/>
      <c r="BK1010" s="33"/>
    </row>
    <row r="1011" spans="11:63" ht="12.75"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</row>
    <row r="1012" spans="11:63" ht="12.75"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33"/>
      <c r="BH1012" s="33"/>
      <c r="BI1012" s="33"/>
      <c r="BJ1012" s="33"/>
      <c r="BK1012" s="33"/>
    </row>
    <row r="1013" spans="11:63" ht="12.75"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</row>
    <row r="1014" spans="11:63" ht="12.75"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33"/>
      <c r="BH1014" s="33"/>
      <c r="BI1014" s="33"/>
      <c r="BJ1014" s="33"/>
      <c r="BK1014" s="33"/>
    </row>
    <row r="1015" spans="11:63" ht="12.75"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33"/>
      <c r="BH1015" s="33"/>
      <c r="BI1015" s="33"/>
      <c r="BJ1015" s="33"/>
      <c r="BK1015" s="33"/>
    </row>
    <row r="1016" spans="11:63" ht="12.75"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33"/>
      <c r="BH1016" s="33"/>
      <c r="BI1016" s="33"/>
      <c r="BJ1016" s="33"/>
      <c r="BK1016" s="33"/>
    </row>
    <row r="1017" spans="11:63" ht="12.75"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33"/>
      <c r="BH1017" s="33"/>
      <c r="BI1017" s="33"/>
      <c r="BJ1017" s="33"/>
      <c r="BK1017" s="33"/>
    </row>
    <row r="1018" spans="11:63" ht="12.75"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33"/>
      <c r="BH1018" s="33"/>
      <c r="BI1018" s="33"/>
      <c r="BJ1018" s="33"/>
      <c r="BK1018" s="33"/>
    </row>
    <row r="1019" spans="11:63" ht="12.75"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</row>
    <row r="1020" spans="11:63" ht="12.75"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</row>
    <row r="1021" spans="11:63" ht="12.75"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33"/>
      <c r="BH1021" s="33"/>
      <c r="BI1021" s="33"/>
      <c r="BJ1021" s="33"/>
      <c r="BK1021" s="33"/>
    </row>
    <row r="1022" spans="11:63" ht="12.75"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</row>
    <row r="1023" spans="11:63" ht="12.75"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</row>
    <row r="1024" spans="11:63" ht="12.75"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33"/>
      <c r="BH1024" s="33"/>
      <c r="BI1024" s="33"/>
      <c r="BJ1024" s="33"/>
      <c r="BK1024" s="33"/>
    </row>
    <row r="1025" spans="11:63" ht="12.75"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</row>
    <row r="1026" spans="11:63" ht="12.75"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</row>
    <row r="1027" spans="11:63" ht="12.75"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33"/>
      <c r="BH1027" s="33"/>
      <c r="BI1027" s="33"/>
      <c r="BJ1027" s="33"/>
      <c r="BK1027" s="33"/>
    </row>
    <row r="1028" spans="11:63" ht="12.75"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33"/>
      <c r="BH1028" s="33"/>
      <c r="BI1028" s="33"/>
      <c r="BJ1028" s="33"/>
      <c r="BK1028" s="33"/>
    </row>
    <row r="1029" spans="11:63" ht="12.75"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33"/>
      <c r="BH1029" s="33"/>
      <c r="BI1029" s="33"/>
      <c r="BJ1029" s="33"/>
      <c r="BK1029" s="33"/>
    </row>
    <row r="1030" spans="11:63" ht="12.75"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33"/>
      <c r="BH1030" s="33"/>
      <c r="BI1030" s="33"/>
      <c r="BJ1030" s="33"/>
      <c r="BK1030" s="33"/>
    </row>
    <row r="1031" spans="11:63" ht="12.75"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</row>
    <row r="1032" spans="11:63" ht="12.75"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33"/>
      <c r="BH1032" s="33"/>
      <c r="BI1032" s="33"/>
      <c r="BJ1032" s="33"/>
      <c r="BK1032" s="33"/>
    </row>
    <row r="1033" spans="11:63" ht="12.75"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33"/>
      <c r="BH1033" s="33"/>
      <c r="BI1033" s="33"/>
      <c r="BJ1033" s="33"/>
      <c r="BK1033" s="33"/>
    </row>
    <row r="1034" spans="11:63" ht="12.75"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33"/>
      <c r="BH1034" s="33"/>
      <c r="BI1034" s="33"/>
      <c r="BJ1034" s="33"/>
      <c r="BK1034" s="33"/>
    </row>
    <row r="1035" spans="11:63" ht="12.75"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</row>
  </sheetData>
  <sheetProtection password="85FE" sheet="1" formatColumns="0" selectLockedCells="1"/>
  <mergeCells count="8">
    <mergeCell ref="A92:F92"/>
    <mergeCell ref="A7:F7"/>
    <mergeCell ref="A8:F8"/>
    <mergeCell ref="A1:B1"/>
    <mergeCell ref="A79:F80"/>
    <mergeCell ref="A81:F81"/>
    <mergeCell ref="A90:F90"/>
    <mergeCell ref="A91:F91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P671"/>
  <sheetViews>
    <sheetView showGridLines="0" zoomScale="55" zoomScaleNormal="55" zoomScalePageLayoutView="0" workbookViewId="0" topLeftCell="A1">
      <selection activeCell="A56" sqref="A56"/>
    </sheetView>
  </sheetViews>
  <sheetFormatPr defaultColWidth="9.140625" defaultRowHeight="12.75"/>
  <cols>
    <col min="1" max="1" width="75.00390625" style="10" customWidth="1"/>
    <col min="2" max="2" width="15.421875" style="10" customWidth="1"/>
    <col min="3" max="3" width="24.8515625" style="6" customWidth="1"/>
    <col min="4" max="4" width="4.00390625" style="10" customWidth="1"/>
    <col min="5" max="5" width="22.57421875" style="6" customWidth="1"/>
    <col min="6" max="6" width="10.00390625" style="6" customWidth="1"/>
    <col min="7" max="7" width="33.00390625" style="10" customWidth="1"/>
    <col min="8" max="8" width="19.57421875" style="10" bestFit="1" customWidth="1"/>
    <col min="9" max="9" width="18.421875" style="10" customWidth="1"/>
    <col min="10" max="10" width="25.140625" style="10" customWidth="1"/>
    <col min="11" max="11" width="2.7109375" style="10" customWidth="1"/>
    <col min="12" max="12" width="25.7109375" style="10" customWidth="1"/>
    <col min="13" max="13" width="9.57421875" style="10" customWidth="1"/>
    <col min="14" max="14" width="11.28125" style="10" bestFit="1" customWidth="1"/>
    <col min="15" max="16" width="9.140625" style="10" customWidth="1"/>
    <col min="17" max="17" width="17.28125" style="10" bestFit="1" customWidth="1"/>
    <col min="18" max="18" width="13.00390625" style="10" bestFit="1" customWidth="1"/>
    <col min="19" max="19" width="16.421875" style="10" bestFit="1" customWidth="1"/>
    <col min="20" max="20" width="11.00390625" style="10" bestFit="1" customWidth="1"/>
    <col min="21" max="21" width="14.140625" style="10" bestFit="1" customWidth="1"/>
    <col min="22" max="16384" width="9.140625" style="10" customWidth="1"/>
  </cols>
  <sheetData>
    <row r="1" spans="1:8" ht="15.75">
      <c r="A1" s="216" t="s">
        <v>163</v>
      </c>
      <c r="B1" s="217"/>
      <c r="C1" s="217"/>
      <c r="D1" s="217"/>
      <c r="E1" s="217"/>
      <c r="F1" s="217"/>
      <c r="G1" s="217"/>
      <c r="H1" s="217"/>
    </row>
    <row r="2" spans="9:68" ht="12.75"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9:68" ht="12.75"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</row>
    <row r="4" spans="9:68" ht="12.75"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</row>
    <row r="5" spans="9:68" ht="12.75"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9:68" ht="12.75"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ht="26.25">
      <c r="A7" s="263" t="s">
        <v>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ht="23.25">
      <c r="A8" s="264" t="s">
        <v>375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ht="18">
      <c r="A9" s="36" t="str">
        <f>IF('INPUT SHEET'!$A$10="","",'INPUT SHEET'!$A$10)</f>
        <v>Project Name</v>
      </c>
      <c r="B9" s="36"/>
      <c r="C9" s="218"/>
      <c r="D9" s="218"/>
      <c r="E9" s="218"/>
      <c r="F9" s="219"/>
      <c r="G9" s="219"/>
      <c r="H9" s="21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ht="18">
      <c r="A10" s="36" t="str">
        <f>IF('INPUT SHEET'!$A$11="","",'INPUT SHEET'!$A$11)</f>
        <v>Address</v>
      </c>
      <c r="B10" s="36"/>
      <c r="C10" s="218"/>
      <c r="D10" s="218"/>
      <c r="E10" s="218"/>
      <c r="F10" s="219"/>
      <c r="G10" s="219"/>
      <c r="H10" s="219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68" ht="18">
      <c r="A11" s="36" t="str">
        <f>IF('INPUT SHEET'!$A$12="","",'INPUT SHEET'!$A$12)</f>
        <v>City</v>
      </c>
      <c r="B11" s="36"/>
      <c r="C11" s="218"/>
      <c r="D11" s="218"/>
      <c r="E11" s="218"/>
      <c r="F11" s="219"/>
      <c r="G11" s="219"/>
      <c r="H11" s="21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ht="18">
      <c r="A12" s="36" t="str">
        <f>IF('INPUT SHEET'!$A$13="","",'INPUT SHEET'!$A$13)</f>
        <v>State</v>
      </c>
      <c r="B12" s="36"/>
      <c r="C12" s="218"/>
      <c r="D12" s="218"/>
      <c r="E12" s="218"/>
      <c r="F12" s="219"/>
      <c r="G12" s="219"/>
      <c r="H12" s="219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ht="18">
      <c r="A13" s="37" t="str">
        <f>IF('INPUT SHEET'!$A$14="","",'INPUT SHEET'!$A$14)</f>
        <v>Date</v>
      </c>
      <c r="B13" s="37"/>
      <c r="C13" s="37"/>
      <c r="D13" s="37"/>
      <c r="E13" s="37"/>
      <c r="F13" s="22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ht="18.75" thickBot="1">
      <c r="A14" s="221"/>
      <c r="B14" s="221"/>
      <c r="C14" s="221"/>
      <c r="D14" s="221"/>
      <c r="E14" s="221"/>
      <c r="F14" s="22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ht="21" thickBot="1">
      <c r="A15" s="249" t="s">
        <v>43</v>
      </c>
      <c r="B15" s="250">
        <f>CALCULATIONS!$B$59</f>
        <v>0</v>
      </c>
      <c r="C15" s="26"/>
      <c r="D15" s="222"/>
      <c r="E15" s="222"/>
      <c r="F15" s="22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ht="18">
      <c r="A16" s="221"/>
      <c r="B16" s="224"/>
      <c r="C16" s="26"/>
      <c r="D16" s="222"/>
      <c r="E16" s="222"/>
      <c r="F16" s="22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ht="18">
      <c r="A17" s="23" t="s">
        <v>361</v>
      </c>
      <c r="B17" s="204">
        <f>E24-C24</f>
        <v>0</v>
      </c>
      <c r="C17" s="26"/>
      <c r="D17" s="222"/>
      <c r="E17" s="222"/>
      <c r="F17" s="22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ht="18">
      <c r="A18" s="23" t="s">
        <v>362</v>
      </c>
      <c r="B18" s="205">
        <f>IF(E24=0,0,(B17/E24))</f>
        <v>0</v>
      </c>
      <c r="C18" s="26"/>
      <c r="D18" s="222"/>
      <c r="E18" s="222"/>
      <c r="F18" s="22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ht="18">
      <c r="A19" s="28"/>
      <c r="B19" s="28"/>
      <c r="C19" s="28"/>
      <c r="D19" s="28"/>
      <c r="E19" s="26"/>
      <c r="F19" s="22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ht="18">
      <c r="A20" s="28"/>
      <c r="B20" s="28"/>
      <c r="C20" s="209" t="s">
        <v>6</v>
      </c>
      <c r="D20" s="225"/>
      <c r="E20" s="210" t="str">
        <f>'INPUT SHEET'!$A$42</f>
        <v>Alternate System</v>
      </c>
      <c r="F20" s="226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ht="18">
      <c r="A21" s="28"/>
      <c r="B21" s="28"/>
      <c r="C21" s="227"/>
      <c r="D21" s="228"/>
      <c r="E21" s="227"/>
      <c r="F21" s="229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ht="18">
      <c r="A22" s="23" t="s">
        <v>39</v>
      </c>
      <c r="B22" s="23"/>
      <c r="C22" s="211">
        <f>CALCULATIONS!$B$67</f>
        <v>0</v>
      </c>
      <c r="D22" s="228"/>
      <c r="E22" s="211">
        <f>CALCULATIONS!$C$67</f>
        <v>0</v>
      </c>
      <c r="F22" s="229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ht="18">
      <c r="A23" s="28"/>
      <c r="B23" s="28"/>
      <c r="C23" s="227"/>
      <c r="D23" s="228"/>
      <c r="E23" s="227"/>
      <c r="F23" s="229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ht="18">
      <c r="A24" s="23" t="s">
        <v>55</v>
      </c>
      <c r="B24" s="23"/>
      <c r="C24" s="204">
        <f>CALCULATIONS!$B$63</f>
        <v>0</v>
      </c>
      <c r="D24" s="228"/>
      <c r="E24" s="204">
        <f>CALCULATIONS!$C$63</f>
        <v>0</v>
      </c>
      <c r="F24" s="22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ht="18">
      <c r="A25" s="28"/>
      <c r="B25" s="28"/>
      <c r="C25" s="227"/>
      <c r="D25" s="228"/>
      <c r="E25" s="227"/>
      <c r="F25" s="229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ht="18">
      <c r="A26" s="23" t="s">
        <v>40</v>
      </c>
      <c r="B26" s="23"/>
      <c r="C26" s="211">
        <f>CALCULATIONS!$B$11</f>
        <v>0.1</v>
      </c>
      <c r="D26" s="228"/>
      <c r="E26" s="211">
        <f>CALCULATIONS!$B$11</f>
        <v>0.1</v>
      </c>
      <c r="F26" s="22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ht="18">
      <c r="A27" s="28" t="s">
        <v>41</v>
      </c>
      <c r="B27" s="28"/>
      <c r="C27" s="205">
        <f>CALCULATIONS!$B$12</f>
        <v>0</v>
      </c>
      <c r="D27" s="228"/>
      <c r="E27" s="205">
        <f>CALCULATIONS!$B$12</f>
        <v>0</v>
      </c>
      <c r="F27" s="229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68" ht="18">
      <c r="A28" s="28"/>
      <c r="B28" s="28"/>
      <c r="C28" s="227"/>
      <c r="D28" s="228"/>
      <c r="E28" s="227"/>
      <c r="F28" s="229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ht="18">
      <c r="A29" s="230" t="s">
        <v>160</v>
      </c>
      <c r="B29" s="230"/>
      <c r="C29" s="211">
        <f>CALCULATIONS!$B$76</f>
        <v>0</v>
      </c>
      <c r="D29" s="228"/>
      <c r="E29" s="211">
        <f>CALCULATIONS!$C$71</f>
        <v>0</v>
      </c>
      <c r="F29" s="229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ht="18">
      <c r="A30" s="28" t="s">
        <v>42</v>
      </c>
      <c r="B30" s="28"/>
      <c r="C30" s="227"/>
      <c r="D30" s="228"/>
      <c r="E30" s="227"/>
      <c r="F30" s="229"/>
      <c r="G30" s="231"/>
      <c r="H30" s="231"/>
      <c r="I30" s="232"/>
      <c r="J30" s="232"/>
      <c r="K30" s="232"/>
      <c r="L30" s="2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ht="18">
      <c r="A31" s="28"/>
      <c r="B31" s="28"/>
      <c r="C31" s="227"/>
      <c r="D31" s="228"/>
      <c r="E31" s="227"/>
      <c r="F31" s="229"/>
      <c r="G31" s="231"/>
      <c r="H31" s="231"/>
      <c r="I31" s="232"/>
      <c r="J31" s="232"/>
      <c r="K31" s="232"/>
      <c r="L31" s="2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ht="18">
      <c r="A32" s="230" t="s">
        <v>161</v>
      </c>
      <c r="B32" s="230"/>
      <c r="C32" s="28"/>
      <c r="D32" s="228"/>
      <c r="E32" s="211">
        <f>CALCULATIONS!$C$74</f>
        <v>0</v>
      </c>
      <c r="F32" s="229"/>
      <c r="G32" s="231"/>
      <c r="H32" s="231"/>
      <c r="I32" s="232"/>
      <c r="J32" s="232"/>
      <c r="K32" s="232"/>
      <c r="L32" s="2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68" ht="18">
      <c r="A33" s="28"/>
      <c r="B33" s="28"/>
      <c r="C33" s="227"/>
      <c r="D33" s="228"/>
      <c r="E33" s="227"/>
      <c r="F33" s="229"/>
      <c r="G33" s="231"/>
      <c r="H33" s="231"/>
      <c r="I33" s="232"/>
      <c r="J33" s="232"/>
      <c r="K33" s="232"/>
      <c r="L33" s="2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</row>
    <row r="34" spans="1:68" ht="18">
      <c r="A34" s="230" t="s">
        <v>164</v>
      </c>
      <c r="B34" s="230"/>
      <c r="C34" s="211">
        <f>CALCULATIONS!$B$76</f>
        <v>0</v>
      </c>
      <c r="D34" s="228"/>
      <c r="E34" s="211">
        <f>CALCULATIONS!$C$76</f>
        <v>0</v>
      </c>
      <c r="F34" s="229"/>
      <c r="G34" s="231"/>
      <c r="H34" s="231"/>
      <c r="I34" s="232"/>
      <c r="J34" s="232"/>
      <c r="K34" s="232"/>
      <c r="L34" s="2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1:68" ht="18">
      <c r="A35" s="28" t="s">
        <v>42</v>
      </c>
      <c r="B35" s="28"/>
      <c r="C35" s="227"/>
      <c r="D35" s="228"/>
      <c r="E35" s="227"/>
      <c r="F35" s="229"/>
      <c r="G35" s="231"/>
      <c r="H35" s="231"/>
      <c r="I35" s="232"/>
      <c r="J35" s="232"/>
      <c r="K35" s="232"/>
      <c r="L35" s="23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1:68" ht="18.75" thickBot="1">
      <c r="A36" s="28"/>
      <c r="B36" s="28"/>
      <c r="C36" s="227"/>
      <c r="D36" s="228"/>
      <c r="E36" s="227"/>
      <c r="F36" s="229"/>
      <c r="G36" s="231"/>
      <c r="H36" s="231"/>
      <c r="I36" s="232"/>
      <c r="J36" s="232"/>
      <c r="K36" s="232"/>
      <c r="L36" s="2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ht="18.75" thickBot="1">
      <c r="A37" s="230" t="s">
        <v>880</v>
      </c>
      <c r="B37" s="230"/>
      <c r="C37" s="248">
        <f>CALCULATIONS!$B$80</f>
        <v>0</v>
      </c>
      <c r="D37" s="228"/>
      <c r="E37" s="227"/>
      <c r="F37" s="229"/>
      <c r="G37" s="231"/>
      <c r="H37" s="231"/>
      <c r="I37" s="232"/>
      <c r="J37" s="232"/>
      <c r="K37" s="232"/>
      <c r="L37" s="2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ht="18.75" thickBot="1">
      <c r="A38" s="28"/>
      <c r="B38" s="28"/>
      <c r="C38" s="26"/>
      <c r="D38" s="28"/>
      <c r="E38" s="26"/>
      <c r="F38" s="229"/>
      <c r="G38" s="231"/>
      <c r="H38" s="231"/>
      <c r="I38" s="232"/>
      <c r="J38" s="232"/>
      <c r="K38" s="232"/>
      <c r="L38" s="23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ht="18.75" thickBot="1">
      <c r="A39" s="230" t="s">
        <v>881</v>
      </c>
      <c r="B39" s="247"/>
      <c r="C39" s="248">
        <f>CALCULATIONS!$B$82</f>
        <v>0</v>
      </c>
      <c r="D39" s="28"/>
      <c r="E39" s="26"/>
      <c r="F39" s="229"/>
      <c r="G39" s="231"/>
      <c r="H39" s="231"/>
      <c r="I39" s="232"/>
      <c r="J39" s="232"/>
      <c r="K39" s="232"/>
      <c r="L39" s="232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ht="18.75" thickBot="1">
      <c r="A40" s="28"/>
      <c r="B40" s="228"/>
      <c r="C40" s="26"/>
      <c r="D40" s="28"/>
      <c r="E40" s="26"/>
      <c r="F40" s="229"/>
      <c r="G40" s="231"/>
      <c r="H40" s="231"/>
      <c r="I40" s="232"/>
      <c r="J40" s="232"/>
      <c r="K40" s="232"/>
      <c r="L40" s="23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ht="18.75" thickBot="1">
      <c r="A41" s="230" t="s">
        <v>882</v>
      </c>
      <c r="B41" s="247"/>
      <c r="C41" s="248">
        <f>CALCULATIONS!$B$84</f>
        <v>0</v>
      </c>
      <c r="D41" s="28"/>
      <c r="E41" s="26"/>
      <c r="F41" s="229"/>
      <c r="G41" s="231"/>
      <c r="H41" s="231"/>
      <c r="I41" s="232"/>
      <c r="J41" s="232"/>
      <c r="K41" s="232"/>
      <c r="L41" s="2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ht="18">
      <c r="A42" s="230"/>
      <c r="B42" s="247"/>
      <c r="C42" s="26"/>
      <c r="D42" s="28"/>
      <c r="E42" s="26"/>
      <c r="F42" s="229"/>
      <c r="G42" s="231"/>
      <c r="H42" s="231"/>
      <c r="I42" s="232"/>
      <c r="J42" s="232"/>
      <c r="K42" s="232"/>
      <c r="L42" s="232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ht="18.75" thickBot="1">
      <c r="A43" s="28"/>
      <c r="B43" s="28"/>
      <c r="C43" s="26"/>
      <c r="D43" s="28"/>
      <c r="E43" s="26"/>
      <c r="F43" s="229"/>
      <c r="G43" s="231"/>
      <c r="H43" s="231"/>
      <c r="I43" s="232"/>
      <c r="J43" s="232"/>
      <c r="K43" s="232"/>
      <c r="L43" s="2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ht="18.75" thickBot="1">
      <c r="A44" s="233" t="s">
        <v>376</v>
      </c>
      <c r="B44" s="234"/>
      <c r="C44" s="26"/>
      <c r="D44" s="28"/>
      <c r="E44" s="26"/>
      <c r="F44" s="229"/>
      <c r="G44" s="231"/>
      <c r="H44" s="231"/>
      <c r="I44" s="232"/>
      <c r="J44" s="232"/>
      <c r="K44" s="232"/>
      <c r="L44" s="23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ht="18">
      <c r="A45" s="28"/>
      <c r="B45" s="28"/>
      <c r="C45" s="26"/>
      <c r="D45" s="28"/>
      <c r="E45" s="26"/>
      <c r="F45" s="229"/>
      <c r="G45" s="231"/>
      <c r="H45" s="231"/>
      <c r="I45" s="232"/>
      <c r="J45" s="232"/>
      <c r="K45" s="232"/>
      <c r="L45" s="232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68" ht="21">
      <c r="A46" s="23" t="s">
        <v>384</v>
      </c>
      <c r="B46" s="204">
        <f>'Greenhouse Gas Equivalencies'!$B$60</f>
        <v>0</v>
      </c>
      <c r="C46" s="26"/>
      <c r="D46" s="228"/>
      <c r="E46" s="227"/>
      <c r="F46" s="235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ht="18">
      <c r="A47" s="23"/>
      <c r="B47" s="23"/>
      <c r="C47" s="227"/>
      <c r="D47" s="228"/>
      <c r="E47" s="227"/>
      <c r="F47" s="235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4"/>
      <c r="T47" s="34"/>
      <c r="U47" s="3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ht="21">
      <c r="A48" s="236" t="s">
        <v>385</v>
      </c>
      <c r="B48" s="212">
        <f>'Greenhouse Gas Equivalencies'!$B$72</f>
        <v>0</v>
      </c>
      <c r="C48" s="26"/>
      <c r="D48" s="28"/>
      <c r="E48" s="237"/>
      <c r="G48" s="238"/>
      <c r="H48" s="239"/>
      <c r="I48" s="35"/>
      <c r="J48" s="33"/>
      <c r="K48" s="33"/>
      <c r="L48" s="33"/>
      <c r="M48" s="33"/>
      <c r="N48" s="33"/>
      <c r="O48" s="33"/>
      <c r="P48" s="33"/>
      <c r="Q48" s="34"/>
      <c r="R48" s="34"/>
      <c r="S48" s="34"/>
      <c r="T48" s="34"/>
      <c r="U48" s="34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ht="18">
      <c r="A49" s="240"/>
      <c r="B49" s="240"/>
      <c r="C49" s="26"/>
      <c r="D49" s="28"/>
      <c r="E49" s="237"/>
      <c r="G49" s="238"/>
      <c r="H49" s="239"/>
      <c r="I49" s="35"/>
      <c r="N49" s="33"/>
      <c r="O49" s="33"/>
      <c r="P49" s="33"/>
      <c r="Q49" s="34"/>
      <c r="R49" s="34"/>
      <c r="S49" s="34"/>
      <c r="T49" s="34"/>
      <c r="U49" s="34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ht="21">
      <c r="A50" s="236" t="s">
        <v>386</v>
      </c>
      <c r="B50" s="213">
        <f>'Greenhouse Gas Equivalencies'!$B$84</f>
        <v>0</v>
      </c>
      <c r="C50" s="26"/>
      <c r="D50" s="28"/>
      <c r="E50" s="237"/>
      <c r="N50" s="33"/>
      <c r="O50" s="33"/>
      <c r="P50" s="33"/>
      <c r="Q50" s="34"/>
      <c r="R50" s="34"/>
      <c r="S50" s="34"/>
      <c r="T50" s="34"/>
      <c r="U50" s="34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ht="18">
      <c r="A51" s="240"/>
      <c r="B51" s="240"/>
      <c r="C51" s="26"/>
      <c r="D51" s="28"/>
      <c r="E51" s="237"/>
      <c r="N51" s="33"/>
      <c r="O51" s="33"/>
      <c r="P51" s="33"/>
      <c r="Q51" s="34"/>
      <c r="R51" s="179"/>
      <c r="S51" s="179"/>
      <c r="T51" s="179"/>
      <c r="U51" s="179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ht="18">
      <c r="A52" s="241" t="s">
        <v>957</v>
      </c>
      <c r="B52" s="213">
        <f>'Greenhouse Gas Equivalencies'!$B$96</f>
        <v>0</v>
      </c>
      <c r="C52" s="26"/>
      <c r="D52" s="28"/>
      <c r="E52" s="237"/>
      <c r="N52" s="33"/>
      <c r="O52" s="33"/>
      <c r="P52" s="33"/>
      <c r="Q52" s="34"/>
      <c r="R52" s="179"/>
      <c r="S52" s="179"/>
      <c r="T52" s="179"/>
      <c r="U52" s="179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ht="18">
      <c r="A53" s="240"/>
      <c r="B53" s="28"/>
      <c r="C53" s="26"/>
      <c r="D53" s="28"/>
      <c r="E53" s="237"/>
      <c r="N53" s="33"/>
      <c r="O53" s="33"/>
      <c r="P53" s="33"/>
      <c r="Q53" s="34"/>
      <c r="R53" s="179"/>
      <c r="S53" s="179"/>
      <c r="T53" s="179"/>
      <c r="U53" s="179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68" ht="18">
      <c r="A54" s="240"/>
      <c r="B54" s="240"/>
      <c r="C54" s="26"/>
      <c r="D54" s="28"/>
      <c r="E54" s="237"/>
      <c r="N54" s="33"/>
      <c r="O54" s="33"/>
      <c r="P54" s="33"/>
      <c r="Q54" s="34"/>
      <c r="R54" s="179"/>
      <c r="S54" s="179"/>
      <c r="T54" s="179"/>
      <c r="U54" s="179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</row>
    <row r="55" spans="1:68" ht="18">
      <c r="A55" s="23" t="s">
        <v>378</v>
      </c>
      <c r="B55" s="240"/>
      <c r="C55" s="26"/>
      <c r="D55" s="28"/>
      <c r="E55" s="237"/>
      <c r="N55" s="33"/>
      <c r="O55" s="33"/>
      <c r="P55" s="33"/>
      <c r="Q55" s="34"/>
      <c r="R55" s="179"/>
      <c r="S55" s="179"/>
      <c r="T55" s="179"/>
      <c r="U55" s="179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ht="18">
      <c r="A56" s="251" t="s">
        <v>374</v>
      </c>
      <c r="B56" s="240"/>
      <c r="C56" s="26"/>
      <c r="D56" s="28"/>
      <c r="E56" s="237"/>
      <c r="N56" s="33"/>
      <c r="O56" s="33"/>
      <c r="P56" s="33"/>
      <c r="Q56" s="34"/>
      <c r="R56" s="179"/>
      <c r="S56" s="179"/>
      <c r="T56" s="179"/>
      <c r="U56" s="179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ht="12.75">
      <c r="A57" s="242"/>
      <c r="B57" s="242"/>
      <c r="E57" s="238"/>
      <c r="N57" s="33"/>
      <c r="O57" s="33"/>
      <c r="P57" s="33"/>
      <c r="Q57" s="34"/>
      <c r="R57" s="179"/>
      <c r="S57" s="179"/>
      <c r="T57" s="179"/>
      <c r="U57" s="179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ht="12.75">
      <c r="A58" s="242"/>
      <c r="B58" s="242"/>
      <c r="E58" s="238"/>
      <c r="N58" s="33"/>
      <c r="O58" s="33"/>
      <c r="P58" s="33"/>
      <c r="Q58" s="34"/>
      <c r="R58" s="179"/>
      <c r="S58" s="179"/>
      <c r="T58" s="179"/>
      <c r="U58" s="179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ht="12.75">
      <c r="A59" s="261" t="s">
        <v>69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7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ht="12.75">
      <c r="A60" s="261" t="s">
        <v>70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7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  <row r="61" spans="4:68" ht="12.75">
      <c r="D61" s="6"/>
      <c r="G61" s="6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</row>
    <row r="62" spans="4:68" ht="12.75">
      <c r="D62" s="6"/>
      <c r="G62" s="6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4:68" ht="12.75">
      <c r="D63" s="6"/>
      <c r="G63" s="6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  <row r="64" spans="4:68" ht="12.75">
      <c r="D64" s="6"/>
      <c r="G64" s="6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</row>
    <row r="65" spans="4:68" ht="12.75">
      <c r="D65" s="6"/>
      <c r="G65" s="6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</row>
    <row r="66" spans="4:68" ht="12.75">
      <c r="D66" s="6"/>
      <c r="G66" s="6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</row>
    <row r="67" spans="4:68" ht="12.75">
      <c r="D67" s="6"/>
      <c r="G67" s="6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</row>
    <row r="68" spans="1:68" ht="12.75">
      <c r="A68" s="265" t="s">
        <v>956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4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</row>
    <row r="69" spans="1:68" ht="12.75">
      <c r="A69" s="265" t="s">
        <v>72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4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</row>
    <row r="70" spans="1:68" ht="12.75">
      <c r="A70" s="265" t="s">
        <v>71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4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</row>
    <row r="71" spans="9:68" ht="12.75"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</row>
    <row r="72" spans="9:68" ht="12.75"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</row>
    <row r="73" spans="9:68" ht="12.75"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</row>
    <row r="74" spans="9:68" ht="12.75"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</row>
    <row r="75" spans="9:68" ht="12.75"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</row>
    <row r="76" spans="9:68" ht="12.75">
      <c r="I76" s="244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</row>
    <row r="77" spans="9:68" ht="12.75">
      <c r="I77" s="244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</row>
    <row r="78" spans="9:68" ht="12.75">
      <c r="I78" s="34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</row>
    <row r="79" spans="9:68" ht="12.75">
      <c r="I79" s="34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</row>
    <row r="80" spans="9:68" ht="12.75">
      <c r="I80" s="34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</row>
    <row r="81" spans="9:68" ht="12.75">
      <c r="I81" s="34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</row>
    <row r="82" spans="9:68" ht="12.75">
      <c r="I82" s="34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</row>
    <row r="83" spans="9:68" ht="12.75">
      <c r="I83" s="34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</row>
    <row r="84" spans="9:68" ht="12.75">
      <c r="I84" s="34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</row>
    <row r="85" spans="9:68" ht="12.75">
      <c r="I85" s="245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</row>
    <row r="86" spans="9:68" ht="12.75">
      <c r="I86" s="245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</row>
    <row r="87" spans="9:68" ht="12.75">
      <c r="I87" s="245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</row>
    <row r="88" spans="9:68" ht="12.75"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</row>
    <row r="89" spans="9:68" ht="12.75"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</row>
    <row r="90" spans="9:68" ht="12.75"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</row>
    <row r="91" spans="9:68" ht="12.75"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</row>
    <row r="92" spans="9:68" ht="12.75"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</row>
    <row r="93" spans="9:68" ht="12.75"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</row>
    <row r="94" spans="9:68" ht="12.75"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</row>
    <row r="95" spans="9:68" ht="12.75"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</row>
    <row r="96" spans="9:68" ht="12.75"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</row>
    <row r="97" spans="9:68" ht="12.75"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</row>
    <row r="98" spans="9:68" ht="12.75"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</row>
    <row r="99" spans="9:68" ht="12.75"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</row>
    <row r="100" spans="9:68" ht="12.75"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</row>
    <row r="101" spans="9:68" ht="12.75"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</row>
    <row r="102" spans="9:68" ht="12.75"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</row>
    <row r="103" spans="9:68" ht="12.75"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</row>
    <row r="104" spans="9:68" ht="12.75"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</row>
    <row r="105" spans="9:68" ht="12.75"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</row>
    <row r="106" spans="9:68" ht="12.75"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</row>
    <row r="107" spans="9:68" ht="12.75"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</row>
    <row r="108" spans="9:68" ht="12.75"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</row>
    <row r="109" spans="9:68" ht="12.75"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</row>
    <row r="110" spans="9:68" ht="12.75"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</row>
    <row r="111" spans="9:68" ht="12.75"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</row>
    <row r="112" spans="9:68" ht="12.75"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</row>
    <row r="113" spans="9:68" ht="12.75"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</row>
    <row r="114" spans="9:68" ht="12.75"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</row>
    <row r="115" spans="9:68" ht="12.75"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</row>
    <row r="116" spans="9:68" ht="12.75"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</row>
    <row r="117" spans="9:68" ht="12.75"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</row>
    <row r="118" spans="9:68" ht="12.75"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</row>
    <row r="119" spans="9:68" ht="12.75"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</row>
    <row r="120" spans="9:68" ht="12.75"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</row>
    <row r="121" spans="9:68" ht="12.75"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</row>
    <row r="122" spans="9:68" ht="12.75"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</row>
    <row r="123" spans="9:68" ht="12.75"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</row>
    <row r="124" spans="9:68" ht="12.75"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</row>
    <row r="125" spans="9:68" ht="12.75"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</row>
    <row r="126" spans="9:68" ht="12.75"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</row>
    <row r="127" spans="9:68" ht="12.75"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</row>
    <row r="128" spans="9:68" ht="12.75"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</row>
    <row r="129" spans="9:68" ht="12.75"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</row>
    <row r="130" spans="9:68" ht="12.75"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</row>
    <row r="131" spans="9:68" ht="12.75"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</row>
    <row r="132" spans="9:68" ht="12.75"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</row>
    <row r="133" spans="9:68" ht="12.75"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</row>
    <row r="134" spans="9:68" ht="12.75"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</row>
    <row r="135" spans="9:68" ht="12.75"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</row>
    <row r="136" spans="9:68" ht="12.75"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</row>
    <row r="137" spans="9:68" ht="12.75"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</row>
    <row r="138" spans="9:68" ht="12.75"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</row>
    <row r="139" spans="9:68" ht="12.75"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</row>
    <row r="140" spans="9:68" ht="12.75"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</row>
    <row r="141" spans="9:68" ht="12.75"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</row>
    <row r="142" spans="9:68" ht="12.75"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</row>
    <row r="143" spans="9:68" ht="12.75"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</row>
    <row r="144" spans="9:68" ht="12.75"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</row>
    <row r="145" spans="9:68" ht="12.75"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</row>
    <row r="146" spans="9:68" ht="12.75"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</row>
    <row r="147" spans="9:68" ht="12.75"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</row>
    <row r="148" spans="9:68" ht="12.75"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</row>
    <row r="149" spans="9:68" ht="12.75"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</row>
    <row r="150" spans="9:68" ht="12.75"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</row>
    <row r="151" spans="9:68" ht="12.75"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</row>
    <row r="152" spans="9:68" ht="12.75"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</row>
    <row r="153" spans="9:68" ht="12.75"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</row>
    <row r="154" spans="9:68" ht="12.75"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</row>
    <row r="155" spans="9:68" ht="12.75"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</row>
    <row r="156" spans="9:68" ht="12.75"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</row>
    <row r="157" spans="9:68" ht="12.75"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</row>
    <row r="158" spans="9:68" ht="12.75"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</row>
    <row r="159" spans="9:68" ht="12.75"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</row>
    <row r="160" spans="9:68" ht="12.75"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</row>
    <row r="161" spans="9:68" ht="12.75"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</row>
    <row r="162" spans="9:68" ht="12.75"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</row>
    <row r="163" spans="9:68" ht="12.75"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</row>
    <row r="164" spans="9:68" ht="12.75"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</row>
    <row r="165" spans="9:68" ht="12.75"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</row>
    <row r="166" spans="9:68" ht="12.75"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</row>
    <row r="167" spans="9:68" ht="12.75"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</row>
    <row r="168" spans="9:68" ht="12.75"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</row>
    <row r="169" spans="9:68" ht="12.75"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</row>
    <row r="170" spans="9:68" ht="12.75"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</row>
    <row r="171" spans="9:68" ht="12.75"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</row>
    <row r="172" spans="9:68" ht="12.75"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</row>
    <row r="173" spans="9:68" ht="12.75"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</row>
    <row r="174" spans="9:68" ht="12.75"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</row>
    <row r="175" spans="9:68" ht="12.75"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</row>
    <row r="176" spans="9:68" ht="12.75"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</row>
    <row r="177" spans="9:68" ht="12.75"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</row>
    <row r="178" spans="9:68" ht="12.75"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</row>
    <row r="179" spans="9:68" ht="12.75"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</row>
    <row r="180" spans="9:68" ht="12.75"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</row>
    <row r="181" spans="9:68" ht="12.75"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</row>
    <row r="182" spans="9:68" ht="12.75"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</row>
    <row r="183" spans="9:68" ht="12.75"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</row>
    <row r="184" spans="9:68" ht="12.75"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</row>
    <row r="185" spans="9:68" ht="12.75"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</row>
    <row r="186" spans="9:68" ht="12.75"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</row>
    <row r="187" spans="9:68" ht="12.75"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</row>
    <row r="188" spans="9:68" ht="12.75"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</row>
    <row r="189" spans="9:68" ht="12.75"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</row>
    <row r="190" spans="9:68" ht="12.75"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</row>
    <row r="191" spans="9:68" ht="12.75"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</row>
    <row r="192" spans="9:68" ht="12.75"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</row>
    <row r="193" spans="9:68" ht="12.75"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</row>
    <row r="194" spans="9:68" ht="12.75"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</row>
    <row r="195" spans="9:68" ht="12.75"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</row>
    <row r="196" spans="9:68" ht="12.75"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</row>
    <row r="197" spans="9:68" ht="12.75"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</row>
    <row r="198" spans="9:68" ht="12.75"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</row>
    <row r="199" spans="9:68" ht="12.75"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</row>
    <row r="200" spans="9:68" ht="12.75"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</row>
    <row r="201" spans="9:68" ht="12.75"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</row>
    <row r="202" spans="9:68" ht="12.75"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</row>
    <row r="203" spans="9:68" ht="12.75"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</row>
    <row r="204" spans="9:68" ht="12.75"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</row>
    <row r="205" spans="9:68" ht="12.75"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</row>
    <row r="206" spans="9:68" ht="12.75"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</row>
    <row r="207" spans="9:68" ht="12.75"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</row>
    <row r="208" spans="9:68" ht="12.75"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</row>
    <row r="209" spans="9:68" ht="12.75"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</row>
    <row r="210" spans="9:68" ht="12.75"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</row>
    <row r="211" spans="9:68" ht="12.75"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</row>
    <row r="212" spans="9:68" ht="12.75"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</row>
    <row r="213" spans="9:68" ht="12.75"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</row>
    <row r="214" spans="9:68" ht="12.75"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</row>
    <row r="215" spans="9:68" ht="12.75"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</row>
    <row r="216" spans="9:68" ht="12.75"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</row>
    <row r="217" spans="9:68" ht="12.75"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</row>
    <row r="218" spans="9:68" ht="12.75"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</row>
    <row r="219" spans="9:68" ht="12.75"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</row>
    <row r="220" spans="9:68" ht="12.75"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</row>
    <row r="221" spans="9:68" ht="12.75"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</row>
    <row r="222" spans="9:68" ht="12.75"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</row>
    <row r="223" spans="9:68" ht="12.75"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</row>
    <row r="224" spans="9:68" ht="12.75"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</row>
    <row r="225" spans="9:68" ht="12.75"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</row>
    <row r="226" spans="9:68" ht="12.75"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</row>
    <row r="227" spans="9:68" ht="12.75"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</row>
    <row r="228" spans="9:68" ht="12.75"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</row>
    <row r="229" spans="9:68" ht="12.75"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</row>
    <row r="230" spans="9:68" ht="12.75"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</row>
    <row r="231" spans="9:68" ht="12.75"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</row>
    <row r="232" spans="9:68" ht="12.75"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</row>
    <row r="233" spans="9:68" ht="12.75"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</row>
    <row r="234" spans="9:68" ht="12.75"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</row>
    <row r="235" spans="9:68" ht="12.75"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</row>
    <row r="236" spans="9:68" ht="12.75"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</row>
    <row r="237" spans="9:68" ht="12.75"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</row>
    <row r="238" spans="9:68" ht="12.75"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</row>
    <row r="239" spans="9:68" ht="12.75"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</row>
    <row r="240" spans="9:68" ht="12.75"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</row>
    <row r="241" spans="9:68" ht="12.75"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</row>
    <row r="242" spans="9:68" ht="12.75"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</row>
    <row r="243" spans="9:68" ht="12.75"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</row>
    <row r="244" spans="9:68" ht="12.75"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</row>
    <row r="245" spans="9:68" ht="12.75"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</row>
    <row r="246" spans="9:68" ht="12.75"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</row>
    <row r="247" spans="9:68" ht="12.75"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</row>
    <row r="248" spans="9:68" ht="12.75"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</row>
    <row r="249" spans="9:68" ht="12.75"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</row>
    <row r="250" spans="9:68" ht="12.75"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</row>
    <row r="251" spans="9:68" ht="12.75"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</row>
    <row r="252" spans="9:68" ht="12.75"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</row>
    <row r="253" spans="9:68" ht="12.75"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</row>
    <row r="254" spans="9:68" ht="12.75"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</row>
    <row r="255" spans="9:68" ht="12.75"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</row>
    <row r="256" spans="9:68" ht="12.75"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</row>
    <row r="257" spans="9:68" ht="12.75"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</row>
    <row r="258" spans="9:68" ht="12.75"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</row>
    <row r="259" spans="9:68" ht="12.75"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</row>
    <row r="260" spans="9:68" ht="12.75"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</row>
    <row r="261" spans="9:68" ht="12.75"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</row>
    <row r="262" spans="9:68" ht="12.75"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</row>
    <row r="263" spans="9:68" ht="12.75"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</row>
    <row r="264" spans="9:68" ht="12.75"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</row>
    <row r="265" spans="9:68" ht="12.75"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</row>
    <row r="266" spans="9:68" ht="12.75"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</row>
    <row r="267" spans="9:68" ht="12.75"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</row>
    <row r="268" spans="9:68" ht="12.75"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</row>
    <row r="269" spans="9:68" ht="12.75"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</row>
    <row r="270" spans="9:68" ht="12.75"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</row>
    <row r="271" spans="9:68" ht="12.75"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</row>
    <row r="272" spans="9:68" ht="12.75"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</row>
    <row r="273" spans="9:68" ht="12.75"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</row>
    <row r="274" spans="9:68" ht="12.75"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</row>
    <row r="275" spans="9:68" ht="12.75"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</row>
    <row r="276" spans="9:68" ht="12.75"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</row>
    <row r="277" spans="9:68" ht="12.75"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</row>
    <row r="278" spans="9:68" ht="12.75"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</row>
    <row r="279" spans="9:68" ht="12.75"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</row>
    <row r="280" spans="9:68" ht="12.75"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</row>
    <row r="281" spans="9:68" ht="12.75"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</row>
    <row r="282" spans="9:68" ht="12.75"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</row>
    <row r="283" spans="9:68" ht="12.75"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</row>
    <row r="284" spans="9:68" ht="12.75"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</row>
    <row r="285" spans="9:68" ht="12.75"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</row>
    <row r="286" spans="9:68" ht="12.75"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</row>
    <row r="287" spans="9:68" ht="12.75"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</row>
    <row r="288" spans="9:68" ht="12.75"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</row>
    <row r="289" spans="9:68" ht="12.75"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</row>
    <row r="290" spans="9:68" ht="12.75"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</row>
    <row r="291" spans="9:68" ht="12.75"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</row>
    <row r="292" spans="9:68" ht="12.75"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</row>
    <row r="293" spans="9:68" ht="12.75"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</row>
    <row r="294" spans="9:68" ht="12.75"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</row>
    <row r="295" spans="9:68" ht="12.75"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</row>
    <row r="296" spans="9:68" ht="12.75"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</row>
    <row r="297" spans="9:68" ht="12.75"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</row>
    <row r="298" spans="9:68" ht="12.75"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</row>
    <row r="299" spans="9:68" ht="12.75"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</row>
    <row r="300" spans="9:68" ht="12.75"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</row>
    <row r="301" spans="9:68" ht="12.75"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</row>
    <row r="302" spans="9:68" ht="12.75"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</row>
    <row r="303" spans="9:68" ht="12.75"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</row>
    <row r="304" spans="9:68" ht="12.75"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</row>
    <row r="305" spans="9:68" ht="12.75"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</row>
    <row r="306" spans="9:68" ht="12.75"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</row>
    <row r="307" spans="9:68" ht="12.75"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</row>
    <row r="308" spans="9:68" ht="12.75"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</row>
    <row r="309" spans="9:68" ht="12.75"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</row>
    <row r="310" spans="9:68" ht="12.75"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</row>
    <row r="311" spans="9:68" ht="12.75"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</row>
    <row r="312" spans="15:68" ht="12.75"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</row>
    <row r="313" spans="15:68" ht="12.75"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</row>
    <row r="314" spans="15:68" ht="12.75"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</row>
    <row r="315" spans="15:68" ht="12.75"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</row>
    <row r="316" spans="15:68" ht="12.75"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</row>
    <row r="317" spans="15:68" ht="12.75"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</row>
    <row r="318" spans="15:68" ht="12.75"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</row>
    <row r="319" spans="15:68" ht="12.75"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</row>
    <row r="320" spans="15:68" ht="12.75"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</row>
    <row r="321" spans="15:68" ht="12.75"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</row>
    <row r="322" spans="15:68" ht="12.75"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</row>
    <row r="323" spans="15:68" ht="12.75"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</row>
    <row r="324" spans="15:68" ht="12.75"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</row>
    <row r="325" spans="15:68" ht="12.75"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</row>
    <row r="326" spans="15:68" ht="12.75"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</row>
    <row r="327" spans="15:68" ht="12.75"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</row>
    <row r="328" spans="15:68" ht="12.75"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</row>
    <row r="329" spans="15:68" ht="12.75"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</row>
    <row r="330" spans="15:68" ht="12.75"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</row>
    <row r="331" spans="15:68" ht="12.75"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</row>
    <row r="332" spans="15:68" ht="12.75"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</row>
    <row r="333" spans="15:68" ht="12.75"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</row>
    <row r="334" spans="15:68" ht="12.75"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</row>
    <row r="335" spans="15:68" ht="12.75"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</row>
    <row r="336" spans="15:68" ht="12.75"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</row>
    <row r="337" spans="15:68" ht="12.75"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</row>
    <row r="338" spans="15:68" ht="12.75"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</row>
    <row r="339" spans="15:68" ht="12.75"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</row>
    <row r="340" spans="15:68" ht="12.75"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</row>
    <row r="341" spans="15:68" ht="12.75"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</row>
    <row r="342" spans="15:68" ht="12.75"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</row>
    <row r="343" spans="15:68" ht="12.75"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</row>
    <row r="344" spans="15:68" ht="12.75"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</row>
    <row r="345" spans="15:68" ht="12.75"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</row>
    <row r="346" spans="15:68" ht="12.75"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</row>
    <row r="347" spans="15:68" ht="12.75"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</row>
    <row r="348" spans="15:68" ht="12.75"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</row>
    <row r="349" spans="15:68" ht="12.75"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</row>
    <row r="350" spans="15:68" ht="12.75"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</row>
    <row r="351" spans="15:68" ht="12.75"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</row>
    <row r="352" spans="15:68" ht="12.75"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</row>
    <row r="353" spans="15:68" ht="12.75"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</row>
    <row r="354" spans="15:68" ht="12.75"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</row>
    <row r="355" spans="15:68" ht="12.75"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</row>
    <row r="356" spans="15:68" ht="12.75"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</row>
    <row r="357" spans="15:68" ht="12.75"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</row>
    <row r="358" spans="15:68" ht="12.75"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</row>
    <row r="359" spans="15:68" ht="12.75"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</row>
    <row r="360" spans="15:68" ht="12.75"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</row>
    <row r="361" spans="15:68" ht="12.75"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</row>
    <row r="362" spans="15:68" ht="12.75"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</row>
    <row r="363" spans="15:68" ht="12.75"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</row>
    <row r="364" spans="15:68" ht="12.75"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</row>
    <row r="365" spans="15:68" ht="12.75"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</row>
    <row r="366" spans="15:68" ht="12.75"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</row>
    <row r="367" spans="15:68" ht="12.75"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</row>
    <row r="368" spans="15:68" ht="12.75"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</row>
    <row r="369" spans="15:68" ht="12.75"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</row>
    <row r="370" spans="15:68" ht="12.75"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</row>
    <row r="371" spans="15:68" ht="12.75"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</row>
    <row r="372" spans="15:68" ht="12.75"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</row>
    <row r="373" spans="15:68" ht="12.75"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</row>
    <row r="374" spans="15:68" ht="12.75"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</row>
    <row r="375" spans="15:68" ht="12.75"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</row>
    <row r="376" spans="15:68" ht="12.75"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</row>
    <row r="377" spans="15:68" ht="12.75"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</row>
    <row r="378" spans="15:68" ht="12.75"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</row>
    <row r="379" spans="15:68" ht="12.75"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</row>
    <row r="380" spans="15:68" ht="12.75"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</row>
    <row r="381" spans="15:68" ht="12.75"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</row>
    <row r="382" spans="15:68" ht="12.75"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</row>
    <row r="383" spans="15:68" ht="12.75"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</row>
    <row r="384" spans="15:68" ht="12.75"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</row>
    <row r="385" spans="15:68" ht="12.75"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</row>
    <row r="386" spans="15:68" ht="12.75"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</row>
    <row r="387" spans="15:68" ht="12.75"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</row>
    <row r="388" spans="15:68" ht="12.75"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</row>
    <row r="389" spans="15:68" ht="12.75"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</row>
    <row r="390" spans="15:68" ht="12.75"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</row>
    <row r="391" spans="15:68" ht="12.75"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</row>
    <row r="392" spans="15:68" ht="12.75"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</row>
    <row r="393" spans="15:68" ht="12.75"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</row>
    <row r="394" spans="15:68" ht="12.75"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</row>
    <row r="395" spans="15:68" ht="12.75"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</row>
    <row r="396" spans="15:68" ht="12.75"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</row>
    <row r="397" spans="15:68" ht="12.75"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</row>
    <row r="398" spans="15:68" ht="12.75"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</row>
    <row r="399" spans="15:68" ht="12.75"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</row>
    <row r="400" spans="15:68" ht="12.75"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</row>
    <row r="401" spans="15:68" ht="12.75"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</row>
    <row r="402" spans="15:68" ht="12.75"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</row>
    <row r="403" spans="15:68" ht="12.75"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</row>
    <row r="404" spans="15:68" ht="12.75"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</row>
    <row r="405" spans="15:68" ht="12.75"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</row>
    <row r="406" spans="15:68" ht="12.75"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</row>
    <row r="407" spans="15:68" ht="12.75"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</row>
    <row r="408" spans="15:68" ht="12.75"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</row>
    <row r="409" spans="15:68" ht="12.75"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</row>
    <row r="410" spans="15:68" ht="12.75"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</row>
    <row r="411" spans="15:68" ht="12.75"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</row>
    <row r="412" spans="15:68" ht="12.75"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</row>
    <row r="413" spans="15:68" ht="12.75"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</row>
    <row r="414" spans="15:68" ht="12.75"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</row>
    <row r="415" spans="15:68" ht="12.75"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</row>
    <row r="416" spans="15:68" ht="12.75"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</row>
    <row r="417" spans="15:68" ht="12.75"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</row>
    <row r="418" spans="15:68" ht="12.75"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</row>
    <row r="419" spans="15:68" ht="12.75"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</row>
    <row r="420" spans="15:68" ht="12.75"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</row>
    <row r="421" spans="15:68" ht="12.75"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</row>
    <row r="422" spans="15:68" ht="12.75"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</row>
    <row r="423" spans="15:68" ht="12.75"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</row>
    <row r="424" spans="15:68" ht="12.75"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</row>
    <row r="425" spans="15:68" ht="12.75"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</row>
    <row r="426" spans="15:68" ht="12.75"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</row>
    <row r="427" spans="15:68" ht="12.75"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</row>
    <row r="428" spans="15:68" ht="12.75"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</row>
    <row r="429" spans="15:68" ht="12.75"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</row>
    <row r="430" spans="15:68" ht="12.75"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</row>
    <row r="431" spans="15:68" ht="12.75"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</row>
    <row r="432" spans="15:68" ht="12.75"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</row>
    <row r="433" spans="15:68" ht="12.75"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</row>
    <row r="434" spans="15:68" ht="12.75"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</row>
    <row r="435" spans="15:68" ht="12.75"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</row>
    <row r="436" spans="15:68" ht="12.75"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</row>
    <row r="437" spans="15:68" ht="12.75"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</row>
    <row r="438" spans="15:68" ht="12.75"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</row>
    <row r="439" spans="15:68" ht="12.75"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</row>
    <row r="440" spans="15:68" ht="12.75"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</row>
    <row r="441" spans="15:68" ht="12.75"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</row>
    <row r="442" spans="15:68" ht="12.75"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</row>
    <row r="443" spans="15:68" ht="12.75"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</row>
    <row r="444" spans="15:68" ht="12.75"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</row>
    <row r="445" spans="15:68" ht="12.75"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</row>
    <row r="446" spans="15:68" ht="12.75"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</row>
    <row r="447" spans="15:68" ht="12.75"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</row>
    <row r="448" spans="15:68" ht="12.75"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</row>
    <row r="449" spans="15:68" ht="12.75"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</row>
    <row r="450" spans="15:68" ht="12.75"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</row>
    <row r="451" spans="15:68" ht="12.75"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</row>
    <row r="452" spans="15:68" ht="12.75"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</row>
    <row r="453" spans="15:68" ht="12.75"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</row>
    <row r="454" spans="15:68" ht="12.75"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</row>
    <row r="455" spans="15:68" ht="12.75"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</row>
    <row r="456" spans="15:68" ht="12.75"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</row>
    <row r="457" spans="15:68" ht="12.75"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</row>
    <row r="458" spans="15:68" ht="12.75"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</row>
    <row r="459" spans="15:68" ht="12.75"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</row>
    <row r="460" spans="15:68" ht="12.75"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</row>
    <row r="461" spans="15:68" ht="12.75"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</row>
    <row r="462" spans="15:68" ht="12.75"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</row>
    <row r="463" spans="15:68" ht="12.75"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</row>
    <row r="464" spans="15:68" ht="12.75"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</row>
    <row r="465" spans="15:68" ht="12.75"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</row>
    <row r="466" spans="15:68" ht="12.75"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</row>
    <row r="467" spans="15:68" ht="12.75"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</row>
    <row r="468" spans="15:68" ht="12.75"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</row>
    <row r="469" spans="15:68" ht="12.75"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</row>
    <row r="470" spans="15:68" ht="12.75"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</row>
    <row r="471" spans="15:68" ht="12.75"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</row>
    <row r="472" spans="15:68" ht="12.75"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</row>
    <row r="473" spans="15:68" ht="12.75"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</row>
    <row r="474" spans="15:68" ht="12.75"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</row>
    <row r="475" spans="15:68" ht="12.75"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</row>
    <row r="476" spans="15:68" ht="12.75"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</row>
    <row r="477" spans="15:68" ht="12.75"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</row>
    <row r="478" spans="15:68" ht="12.75"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</row>
    <row r="479" spans="15:68" ht="12.75"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</row>
    <row r="480" spans="15:68" ht="12.75"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</row>
    <row r="481" spans="15:68" ht="12.75"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</row>
    <row r="482" spans="15:68" ht="12.75"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</row>
    <row r="483" spans="15:68" ht="12.75"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</row>
    <row r="484" spans="15:68" ht="12.75"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</row>
    <row r="485" spans="15:68" ht="12.75"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</row>
    <row r="486" spans="15:68" ht="12.75"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</row>
    <row r="487" spans="15:68" ht="12.75"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</row>
    <row r="488" spans="15:68" ht="12.75"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</row>
    <row r="489" spans="15:68" ht="12.75"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</row>
    <row r="490" spans="15:68" ht="12.75"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</row>
    <row r="491" spans="15:68" ht="12.75"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</row>
    <row r="492" spans="15:68" ht="12.75"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</row>
    <row r="493" spans="15:68" ht="12.75"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</row>
    <row r="494" spans="15:68" ht="12.75"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</row>
    <row r="495" spans="15:68" ht="12.75"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</row>
    <row r="496" spans="15:68" ht="12.75"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</row>
    <row r="497" spans="15:68" ht="12.75"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</row>
    <row r="498" spans="15:68" ht="12.75"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</row>
    <row r="499" spans="15:68" ht="12.75"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</row>
    <row r="500" spans="15:68" ht="12.75"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</row>
    <row r="501" spans="15:68" ht="12.75"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</row>
    <row r="502" spans="15:68" ht="12.75"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</row>
    <row r="503" spans="15:68" ht="12.75"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</row>
    <row r="504" spans="15:68" ht="12.75"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</row>
    <row r="505" spans="15:68" ht="12.75"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</row>
    <row r="506" spans="15:68" ht="12.75"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</row>
    <row r="507" spans="15:68" ht="12.75"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</row>
    <row r="508" spans="15:68" ht="12.75"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</row>
    <row r="509" spans="15:68" ht="12.75"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</row>
    <row r="510" spans="15:68" ht="12.75"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</row>
    <row r="511" spans="15:68" ht="12.75"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</row>
    <row r="512" spans="15:68" ht="12.75"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</row>
    <row r="513" spans="15:68" ht="12.75"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</row>
    <row r="514" spans="15:68" ht="12.75"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</row>
    <row r="515" spans="15:68" ht="12.75"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</row>
    <row r="516" spans="15:68" ht="12.75"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</row>
    <row r="517" spans="15:68" ht="12.75"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</row>
    <row r="518" spans="15:68" ht="12.75"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</row>
    <row r="519" spans="15:68" ht="12.75"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</row>
    <row r="520" spans="15:68" ht="12.75"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</row>
    <row r="521" spans="15:68" ht="12.75"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</row>
    <row r="522" spans="15:68" ht="12.75"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</row>
    <row r="523" spans="15:68" ht="12.75"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</row>
    <row r="524" spans="15:68" ht="12.75"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</row>
    <row r="525" spans="15:68" ht="12.75"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</row>
    <row r="526" spans="15:68" ht="12.75"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</row>
    <row r="527" spans="15:68" ht="12.75"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</row>
    <row r="528" spans="15:68" ht="12.75"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</row>
    <row r="529" spans="15:68" ht="12.75"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</row>
    <row r="530" spans="15:68" ht="12.75"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</row>
    <row r="531" spans="15:68" ht="12.75"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</row>
    <row r="532" spans="15:68" ht="12.75"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</row>
    <row r="533" spans="15:68" ht="12.75"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</row>
    <row r="534" spans="15:68" ht="12.75"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</row>
    <row r="535" spans="15:68" ht="12.75"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</row>
    <row r="536" spans="15:68" ht="12.75"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</row>
    <row r="537" spans="15:68" ht="12.75"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</row>
    <row r="538" spans="15:68" ht="12.75"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</row>
    <row r="539" spans="15:68" ht="12.75"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</row>
    <row r="540" spans="15:68" ht="12.75"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</row>
    <row r="541" spans="15:68" ht="12.75"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</row>
    <row r="542" spans="15:68" ht="12.75"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</row>
    <row r="543" spans="15:68" ht="12.75"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</row>
    <row r="544" spans="15:68" ht="12.75"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</row>
    <row r="545" spans="15:68" ht="12.75"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</row>
    <row r="546" spans="15:68" ht="12.75"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</row>
    <row r="547" spans="15:68" ht="12.75"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</row>
    <row r="548" spans="15:68" ht="12.75"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</row>
    <row r="549" spans="15:68" ht="12.75"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</row>
    <row r="550" spans="15:68" ht="12.75"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</row>
    <row r="551" spans="15:68" ht="12.75"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</row>
    <row r="552" spans="15:68" ht="12.75"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</row>
    <row r="553" spans="15:68" ht="12.75"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</row>
    <row r="554" spans="15:68" ht="12.75"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</row>
    <row r="555" spans="15:68" ht="12.75"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</row>
    <row r="556" spans="15:68" ht="12.75"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</row>
    <row r="557" spans="15:68" ht="12.75"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</row>
    <row r="558" spans="15:68" ht="12.75"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</row>
    <row r="559" spans="15:68" ht="12.75"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</row>
    <row r="560" spans="15:68" ht="12.75"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</row>
    <row r="561" spans="15:68" ht="12.75"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</row>
    <row r="562" spans="15:68" ht="12.75"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</row>
    <row r="563" spans="15:68" ht="12.75"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</row>
    <row r="564" spans="15:68" ht="12.75"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</row>
    <row r="565" spans="15:68" ht="12.75"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</row>
    <row r="566" spans="15:68" ht="12.75"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</row>
    <row r="567" spans="15:68" ht="12.75"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</row>
    <row r="568" spans="15:68" ht="12.75"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</row>
    <row r="569" spans="15:68" ht="12.75"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</row>
    <row r="570" spans="15:68" ht="12.75"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</row>
    <row r="571" spans="15:68" ht="12.75"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</row>
    <row r="572" spans="15:68" ht="12.75"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</row>
    <row r="573" spans="15:68" ht="12.75"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</row>
    <row r="574" spans="15:68" ht="12.75"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</row>
    <row r="575" spans="15:68" ht="12.75"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</row>
    <row r="576" spans="15:68" ht="12.75"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</row>
    <row r="577" spans="15:68" ht="12.75"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</row>
    <row r="578" spans="15:68" ht="12.75"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</row>
    <row r="579" spans="15:68" ht="12.75"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</row>
    <row r="580" spans="15:68" ht="12.75"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</row>
    <row r="581" spans="15:68" ht="12.75"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</row>
    <row r="582" spans="15:68" ht="12.75"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</row>
    <row r="583" spans="15:68" ht="12.75"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</row>
    <row r="584" spans="15:68" ht="12.75"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</row>
    <row r="585" spans="15:68" ht="12.75"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</row>
    <row r="586" spans="15:68" ht="12.75"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</row>
    <row r="587" spans="15:68" ht="12.75"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</row>
    <row r="588" spans="15:68" ht="12.75"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</row>
    <row r="589" spans="15:68" ht="12.75"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</row>
    <row r="590" spans="15:68" ht="12.75"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</row>
    <row r="591" spans="15:68" ht="12.75"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</row>
    <row r="592" spans="15:68" ht="12.75"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</row>
    <row r="593" spans="15:68" ht="12.75"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</row>
    <row r="594" spans="15:68" ht="12.75"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</row>
    <row r="595" spans="15:68" ht="12.75"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</row>
    <row r="596" spans="15:68" ht="12.75"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</row>
    <row r="597" spans="15:68" ht="12.75"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</row>
    <row r="598" spans="15:68" ht="12.75"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</row>
    <row r="599" spans="15:68" ht="12.75"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</row>
    <row r="600" spans="15:68" ht="12.75"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</row>
    <row r="601" spans="15:68" ht="12.75"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</row>
    <row r="602" spans="15:68" ht="12.75"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</row>
    <row r="603" spans="15:68" ht="12.75"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</row>
    <row r="604" spans="15:68" ht="12.75"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</row>
    <row r="605" spans="15:68" ht="12.75"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</row>
    <row r="606" spans="15:68" ht="12.75"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</row>
    <row r="607" spans="15:68" ht="12.75"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</row>
    <row r="608" spans="15:68" ht="12.75"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</row>
    <row r="609" spans="15:68" ht="12.75"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</row>
    <row r="610" spans="15:68" ht="12.75"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</row>
    <row r="611" spans="15:68" ht="12.75"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</row>
    <row r="612" spans="15:68" ht="12.75"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</row>
    <row r="613" spans="15:68" ht="12.75"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</row>
    <row r="614" spans="15:68" ht="12.75"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</row>
    <row r="615" spans="15:68" ht="12.75"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</row>
    <row r="616" spans="15:68" ht="12.75"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</row>
    <row r="617" spans="15:68" ht="12.75"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</row>
    <row r="618" spans="15:68" ht="12.75"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</row>
    <row r="619" spans="15:68" ht="12.75"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</row>
    <row r="620" spans="15:68" ht="12.75"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</row>
    <row r="621" spans="15:68" ht="12.75"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</row>
    <row r="622" spans="15:68" ht="12.75"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</row>
    <row r="623" spans="15:68" ht="12.75"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</row>
    <row r="624" spans="15:68" ht="12.75"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</row>
    <row r="625" spans="15:68" ht="12.75"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</row>
    <row r="626" spans="15:68" ht="12.75"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</row>
    <row r="627" spans="15:68" ht="12.75"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</row>
    <row r="628" spans="15:68" ht="12.75"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</row>
    <row r="629" spans="15:68" ht="12.75"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</row>
    <row r="630" spans="15:68" ht="12.75"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</row>
    <row r="631" spans="15:68" ht="12.75"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</row>
    <row r="632" spans="15:68" ht="12.75"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</row>
    <row r="633" spans="15:68" ht="12.75"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</row>
    <row r="634" spans="15:68" ht="12.75"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</row>
    <row r="635" spans="15:68" ht="12.75"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</row>
    <row r="636" spans="15:68" ht="12.75"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</row>
    <row r="637" spans="15:68" ht="12.75"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</row>
    <row r="638" spans="15:68" ht="12.75"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</row>
    <row r="639" spans="15:68" ht="12.75"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</row>
    <row r="640" spans="15:68" ht="12.75"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</row>
    <row r="641" spans="15:68" ht="12.75"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</row>
    <row r="642" spans="15:68" ht="12.75"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</row>
    <row r="643" spans="15:68" ht="12.75"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</row>
    <row r="644" spans="15:68" ht="12.75"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</row>
    <row r="645" spans="15:68" ht="12.75"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</row>
    <row r="646" spans="15:68" ht="12.75"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</row>
    <row r="647" spans="15:68" ht="12.75"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</row>
    <row r="648" spans="15:68" ht="12.75"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</row>
    <row r="649" spans="15:68" ht="12.75"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</row>
    <row r="650" spans="15:68" ht="12.75"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</row>
    <row r="651" spans="15:68" ht="12.75"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</row>
    <row r="652" spans="15:68" ht="12.75"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</row>
    <row r="653" spans="15:68" ht="12.75"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</row>
    <row r="654" spans="15:68" ht="12.75"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</row>
    <row r="655" spans="15:68" ht="12.75"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</row>
    <row r="656" spans="15:68" ht="12.75"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</row>
    <row r="657" spans="15:68" ht="12.75"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</row>
    <row r="658" spans="15:68" ht="12.75"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</row>
    <row r="659" spans="15:68" ht="12.75"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</row>
    <row r="660" spans="15:68" ht="12.75"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</row>
    <row r="661" spans="15:68" ht="12.75"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</row>
    <row r="662" spans="15:68" ht="12.75"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</row>
    <row r="663" spans="15:68" ht="12.75"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</row>
    <row r="664" spans="15:68" ht="12.75"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</row>
    <row r="665" spans="15:68" ht="12.75"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</row>
    <row r="666" spans="15:68" ht="12.75"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</row>
    <row r="667" spans="15:68" ht="12.75"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</row>
    <row r="668" spans="15:68" ht="12.75"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</row>
    <row r="669" spans="15:68" ht="12.75"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</row>
    <row r="670" spans="15:68" ht="12.75"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</row>
    <row r="671" spans="15:68" ht="12.75"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</row>
  </sheetData>
  <sheetProtection password="85FE" sheet="1" objects="1" scenarios="1" formatColumns="0" selectLockedCells="1"/>
  <mergeCells count="7">
    <mergeCell ref="A7:L7"/>
    <mergeCell ref="A8:L8"/>
    <mergeCell ref="A70:O70"/>
    <mergeCell ref="A60:O60"/>
    <mergeCell ref="A59:O59"/>
    <mergeCell ref="A68:O68"/>
    <mergeCell ref="A69:O69"/>
  </mergeCells>
  <hyperlinks>
    <hyperlink ref="A56" r:id="rId1" display="http://www.epa.gov/cleanenergy/energy-resources/calculator.html"/>
  </hyperlinks>
  <printOptions horizontalCentered="1" verticalCentered="1"/>
  <pageMargins left="0.25" right="0.25" top="0.25" bottom="0.25" header="0" footer="0"/>
  <pageSetup fitToHeight="1" fitToWidth="1" horizontalDpi="600" verticalDpi="600" orientation="landscape" scale="4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8515625" style="140" customWidth="1"/>
    <col min="2" max="2" width="19.00390625" style="35" customWidth="1"/>
    <col min="3" max="6" width="16.28125" style="35" bestFit="1" customWidth="1"/>
    <col min="7" max="7" width="7.57421875" style="140" customWidth="1"/>
    <col min="8" max="8" width="21.57421875" style="35" customWidth="1"/>
    <col min="9" max="12" width="16.28125" style="35" customWidth="1"/>
    <col min="13" max="13" width="11.8515625" style="140" customWidth="1"/>
    <col min="14" max="14" width="37.8515625" style="140" bestFit="1" customWidth="1"/>
    <col min="15" max="15" width="26.7109375" style="140" bestFit="1" customWidth="1"/>
    <col min="16" max="16" width="28.421875" style="140" bestFit="1" customWidth="1"/>
    <col min="17" max="17" width="24.57421875" style="140" bestFit="1" customWidth="1"/>
    <col min="18" max="18" width="31.00390625" style="140" bestFit="1" customWidth="1"/>
    <col min="19" max="19" width="16.57421875" style="140" bestFit="1" customWidth="1"/>
    <col min="20" max="27" width="11.28125" style="140" bestFit="1" customWidth="1"/>
    <col min="28" max="28" width="12.7109375" style="140" bestFit="1" customWidth="1"/>
    <col min="29" max="16384" width="9.140625" style="140" customWidth="1"/>
  </cols>
  <sheetData>
    <row r="1" spans="1:12" ht="26.25">
      <c r="A1" s="199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26.25">
      <c r="A2" s="199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8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5" spans="1:12" ht="12.75">
      <c r="A5" s="141" t="s">
        <v>1</v>
      </c>
      <c r="B5" s="142" t="str">
        <f>'INPUT SHEET'!A10</f>
        <v>Project Name</v>
      </c>
      <c r="C5" s="143"/>
      <c r="D5" s="143"/>
      <c r="E5" s="143"/>
      <c r="F5" s="143"/>
      <c r="G5" s="144"/>
      <c r="H5" s="143"/>
      <c r="I5" s="143"/>
      <c r="J5" s="143"/>
      <c r="K5" s="143"/>
      <c r="L5" s="143"/>
    </row>
    <row r="6" spans="1:12" ht="12.75">
      <c r="A6" s="141" t="s">
        <v>26</v>
      </c>
      <c r="B6" s="142" t="str">
        <f>'INPUT SHEET'!A11</f>
        <v>Address</v>
      </c>
      <c r="C6" s="143"/>
      <c r="D6" s="143"/>
      <c r="E6" s="143"/>
      <c r="F6" s="143"/>
      <c r="G6" s="144"/>
      <c r="H6" s="143"/>
      <c r="I6" s="143"/>
      <c r="J6" s="143"/>
      <c r="K6" s="143"/>
      <c r="L6" s="143"/>
    </row>
    <row r="7" spans="1:12" ht="12.75">
      <c r="A7" s="141" t="s">
        <v>3</v>
      </c>
      <c r="B7" s="142" t="str">
        <f>'INPUT SHEET'!A12</f>
        <v>City</v>
      </c>
      <c r="C7" s="143"/>
      <c r="D7" s="143"/>
      <c r="E7" s="143"/>
      <c r="F7" s="143"/>
      <c r="G7" s="144"/>
      <c r="H7" s="143"/>
      <c r="I7" s="143"/>
      <c r="J7" s="143"/>
      <c r="K7" s="143"/>
      <c r="L7" s="143"/>
    </row>
    <row r="8" spans="1:12" ht="12.75">
      <c r="A8" s="141" t="s">
        <v>4</v>
      </c>
      <c r="B8" s="142" t="str">
        <f>'INPUT SHEET'!A13</f>
        <v>State</v>
      </c>
      <c r="C8" s="143"/>
      <c r="D8" s="143"/>
      <c r="E8" s="143"/>
      <c r="F8" s="143"/>
      <c r="G8" s="144"/>
      <c r="H8" s="143"/>
      <c r="I8" s="143"/>
      <c r="J8" s="143"/>
      <c r="K8" s="143"/>
      <c r="L8" s="143"/>
    </row>
    <row r="9" spans="1:12" ht="12.75">
      <c r="A9" s="141" t="s">
        <v>5</v>
      </c>
      <c r="B9" s="145" t="str">
        <f>'INPUT SHEET'!A14</f>
        <v>Date</v>
      </c>
      <c r="C9" s="143"/>
      <c r="D9" s="143"/>
      <c r="E9" s="143"/>
      <c r="F9" s="143"/>
      <c r="G9" s="144"/>
      <c r="H9" s="143"/>
      <c r="I9" s="143"/>
      <c r="J9" s="143"/>
      <c r="K9" s="143"/>
      <c r="L9" s="143"/>
    </row>
    <row r="10" spans="1:12" ht="12.75">
      <c r="A10" s="141"/>
      <c r="B10" s="143"/>
      <c r="C10" s="143"/>
      <c r="D10" s="143"/>
      <c r="E10" s="143"/>
      <c r="F10" s="143"/>
      <c r="G10" s="144"/>
      <c r="H10" s="143"/>
      <c r="I10" s="143"/>
      <c r="J10" s="143"/>
      <c r="K10" s="143"/>
      <c r="L10" s="143"/>
    </row>
    <row r="11" spans="1:12" ht="12.75">
      <c r="A11" s="141" t="s">
        <v>15</v>
      </c>
      <c r="B11" s="146">
        <f>'INPUT SHEET'!B16</f>
        <v>0.1</v>
      </c>
      <c r="C11" s="143"/>
      <c r="D11" s="143"/>
      <c r="E11" s="143"/>
      <c r="F11" s="143"/>
      <c r="G11" s="144"/>
      <c r="H11" s="143"/>
      <c r="I11" s="143"/>
      <c r="J11" s="143"/>
      <c r="K11" s="143"/>
      <c r="L11" s="143"/>
    </row>
    <row r="12" spans="1:12" ht="12.75">
      <c r="A12" s="140" t="s">
        <v>41</v>
      </c>
      <c r="B12" s="147">
        <f>'INPUT SHEET'!B17</f>
        <v>0</v>
      </c>
      <c r="C12" s="143"/>
      <c r="D12" s="143"/>
      <c r="E12" s="143"/>
      <c r="F12" s="143"/>
      <c r="G12" s="144"/>
      <c r="H12" s="143"/>
      <c r="I12" s="143"/>
      <c r="J12" s="143"/>
      <c r="K12" s="143"/>
      <c r="L12" s="143"/>
    </row>
    <row r="13" spans="2:12" ht="12.75">
      <c r="B13" s="143"/>
      <c r="C13" s="143"/>
      <c r="D13" s="143"/>
      <c r="E13" s="143"/>
      <c r="F13" s="143"/>
      <c r="G13" s="144"/>
      <c r="H13" s="143"/>
      <c r="I13" s="143"/>
      <c r="J13" s="143"/>
      <c r="K13" s="143"/>
      <c r="L13" s="143"/>
    </row>
    <row r="14" spans="2:12" ht="20.25">
      <c r="B14" s="266" t="s">
        <v>6</v>
      </c>
      <c r="C14" s="266"/>
      <c r="D14" s="266"/>
      <c r="E14" s="266"/>
      <c r="F14" s="266"/>
      <c r="G14" s="148"/>
      <c r="H14" s="267" t="str">
        <f>'INPUT SHEET'!$A$42</f>
        <v>Alternate System</v>
      </c>
      <c r="I14" s="268"/>
      <c r="J14" s="268"/>
      <c r="K14" s="268"/>
      <c r="L14" s="268"/>
    </row>
    <row r="15" spans="2:12" ht="12.75">
      <c r="B15" s="143"/>
      <c r="C15" s="143"/>
      <c r="D15" s="143"/>
      <c r="E15" s="143"/>
      <c r="F15" s="143"/>
      <c r="G15" s="144"/>
      <c r="H15" s="143"/>
      <c r="I15" s="143"/>
      <c r="J15" s="143"/>
      <c r="K15" s="143"/>
      <c r="L15" s="143"/>
    </row>
    <row r="16" spans="2:12" ht="12.75">
      <c r="B16" s="149" t="s">
        <v>7</v>
      </c>
      <c r="C16" s="149" t="s">
        <v>8</v>
      </c>
      <c r="D16" s="149" t="s">
        <v>9</v>
      </c>
      <c r="E16" s="149" t="s">
        <v>10</v>
      </c>
      <c r="F16" s="149" t="s">
        <v>11</v>
      </c>
      <c r="G16" s="150"/>
      <c r="H16" s="149" t="s">
        <v>7</v>
      </c>
      <c r="I16" s="149" t="s">
        <v>8</v>
      </c>
      <c r="J16" s="149" t="s">
        <v>9</v>
      </c>
      <c r="K16" s="149" t="s">
        <v>10</v>
      </c>
      <c r="L16" s="149" t="s">
        <v>11</v>
      </c>
    </row>
    <row r="17" spans="2:12" ht="12.75">
      <c r="B17" s="143"/>
      <c r="C17" s="143"/>
      <c r="D17" s="143"/>
      <c r="E17" s="143"/>
      <c r="F17" s="143"/>
      <c r="G17" s="144"/>
      <c r="H17" s="143"/>
      <c r="I17" s="143"/>
      <c r="J17" s="143"/>
      <c r="K17" s="143"/>
      <c r="L17" s="143"/>
    </row>
    <row r="18" spans="1:12" ht="12.75">
      <c r="A18" s="141" t="s">
        <v>14</v>
      </c>
      <c r="B18" s="151" t="str">
        <f>'INPUT SHEET'!B27</f>
        <v>??</v>
      </c>
      <c r="C18" s="151" t="str">
        <f>'INPUT SHEET'!C27</f>
        <v>??</v>
      </c>
      <c r="D18" s="151" t="str">
        <f>'INPUT SHEET'!D27</f>
        <v>??</v>
      </c>
      <c r="E18" s="151" t="str">
        <f>'INPUT SHEET'!E27</f>
        <v>??</v>
      </c>
      <c r="F18" s="151" t="str">
        <f>'INPUT SHEET'!F27</f>
        <v>??</v>
      </c>
      <c r="G18" s="144"/>
      <c r="H18" s="143" t="str">
        <f>'INPUT SHEET'!B45</f>
        <v>??</v>
      </c>
      <c r="I18" s="143" t="str">
        <f>'INPUT SHEET'!C45</f>
        <v>??</v>
      </c>
      <c r="J18" s="143" t="str">
        <f>'INPUT SHEET'!D45</f>
        <v>??</v>
      </c>
      <c r="K18" s="143" t="str">
        <f>'INPUT SHEET'!E45</f>
        <v>??</v>
      </c>
      <c r="L18" s="143" t="str">
        <f>'INPUT SHEET'!F45</f>
        <v>??</v>
      </c>
    </row>
    <row r="19" spans="1:12" ht="12.75">
      <c r="A19" s="141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</row>
    <row r="20" spans="1:12" ht="12.75">
      <c r="A20" s="141" t="s">
        <v>12</v>
      </c>
      <c r="B20" s="143">
        <f>'INPUT SHEET'!B31</f>
        <v>0</v>
      </c>
      <c r="C20" s="143">
        <f>'INPUT SHEET'!C31</f>
        <v>0</v>
      </c>
      <c r="D20" s="143">
        <f>'INPUT SHEET'!D31</f>
        <v>0</v>
      </c>
      <c r="E20" s="143">
        <f>'INPUT SHEET'!E31</f>
        <v>0</v>
      </c>
      <c r="F20" s="143">
        <f>'INPUT SHEET'!F31</f>
        <v>0</v>
      </c>
      <c r="G20" s="144"/>
      <c r="H20" s="143">
        <f>'INPUT SHEET'!B49</f>
        <v>0</v>
      </c>
      <c r="I20" s="143">
        <f>'INPUT SHEET'!C49</f>
        <v>0</v>
      </c>
      <c r="J20" s="143">
        <f>'INPUT SHEET'!D49</f>
        <v>0</v>
      </c>
      <c r="K20" s="143">
        <f>'INPUT SHEET'!E49</f>
        <v>0</v>
      </c>
      <c r="L20" s="143">
        <f>'INPUT SHEET'!F49</f>
        <v>0</v>
      </c>
    </row>
    <row r="21" spans="1:12" ht="12.75">
      <c r="A21" s="141"/>
      <c r="B21" s="143"/>
      <c r="C21" s="143"/>
      <c r="D21" s="143"/>
      <c r="E21" s="143"/>
      <c r="F21" s="143"/>
      <c r="G21" s="144"/>
      <c r="H21" s="143"/>
      <c r="I21" s="143"/>
      <c r="J21" s="143"/>
      <c r="K21" s="143"/>
      <c r="L21" s="143"/>
    </row>
    <row r="22" spans="1:12" ht="12.75">
      <c r="A22" s="141" t="str">
        <f>'INPUT SHEET'!A33</f>
        <v>Operating Hours / Day</v>
      </c>
      <c r="B22" s="143">
        <f>'INPUT SHEET'!B33</f>
        <v>0</v>
      </c>
      <c r="C22" s="143">
        <f>'INPUT SHEET'!C33</f>
        <v>0</v>
      </c>
      <c r="D22" s="143">
        <f>'INPUT SHEET'!D33</f>
        <v>0</v>
      </c>
      <c r="E22" s="143">
        <f>'INPUT SHEET'!E33</f>
        <v>0</v>
      </c>
      <c r="F22" s="143">
        <f>'INPUT SHEET'!F33</f>
        <v>0</v>
      </c>
      <c r="G22" s="144"/>
      <c r="H22" s="143">
        <f>'INPUT SHEET'!B51</f>
        <v>0</v>
      </c>
      <c r="I22" s="143">
        <f>'INPUT SHEET'!C51</f>
        <v>0</v>
      </c>
      <c r="J22" s="143">
        <f>'INPUT SHEET'!D51</f>
        <v>0</v>
      </c>
      <c r="K22" s="143">
        <f>'INPUT SHEET'!E51</f>
        <v>0</v>
      </c>
      <c r="L22" s="143">
        <f>'INPUT SHEET'!F51</f>
        <v>0</v>
      </c>
    </row>
    <row r="23" spans="1:12" ht="12.75">
      <c r="A23" s="141" t="str">
        <f>'INPUT SHEET'!A34</f>
        <v>Annual Operating Hours (365 days)</v>
      </c>
      <c r="B23" s="143">
        <f>'INPUT SHEET'!B34</f>
        <v>0</v>
      </c>
      <c r="C23" s="143">
        <f>'INPUT SHEET'!C34</f>
        <v>0</v>
      </c>
      <c r="D23" s="143">
        <f>'INPUT SHEET'!D34</f>
        <v>0</v>
      </c>
      <c r="E23" s="143">
        <f>'INPUT SHEET'!E34</f>
        <v>0</v>
      </c>
      <c r="F23" s="143">
        <f>'INPUT SHEET'!F34</f>
        <v>0</v>
      </c>
      <c r="G23" s="144"/>
      <c r="H23" s="143">
        <f>'INPUT SHEET'!B52</f>
        <v>0</v>
      </c>
      <c r="I23" s="143">
        <f>'INPUT SHEET'!C52</f>
        <v>0</v>
      </c>
      <c r="J23" s="143">
        <f>'INPUT SHEET'!D52</f>
        <v>0</v>
      </c>
      <c r="K23" s="143">
        <f>'INPUT SHEET'!E52</f>
        <v>0</v>
      </c>
      <c r="L23" s="143">
        <f>'INPUT SHEET'!F52</f>
        <v>0</v>
      </c>
    </row>
    <row r="24" spans="1:12" ht="12.75">
      <c r="A24" s="141"/>
      <c r="B24" s="143"/>
      <c r="C24" s="143"/>
      <c r="D24" s="143"/>
      <c r="E24" s="143"/>
      <c r="F24" s="143"/>
      <c r="G24" s="144"/>
      <c r="H24" s="143"/>
      <c r="I24" s="143"/>
      <c r="J24" s="143"/>
      <c r="K24" s="143"/>
      <c r="L24" s="143"/>
    </row>
    <row r="25" spans="1:12" ht="12.75">
      <c r="A25" s="141" t="s">
        <v>16</v>
      </c>
      <c r="B25" s="152">
        <f>'INPUT SHEET'!B36</f>
        <v>0</v>
      </c>
      <c r="C25" s="152">
        <f>'INPUT SHEET'!C36</f>
        <v>0</v>
      </c>
      <c r="D25" s="152">
        <f>'INPUT SHEET'!D36</f>
        <v>0</v>
      </c>
      <c r="E25" s="152">
        <f>'INPUT SHEET'!E36</f>
        <v>0</v>
      </c>
      <c r="F25" s="152">
        <f>'INPUT SHEET'!F36</f>
        <v>0</v>
      </c>
      <c r="G25" s="144"/>
      <c r="H25" s="152">
        <f>'INPUT SHEET'!B54</f>
        <v>0</v>
      </c>
      <c r="I25" s="152">
        <f>'INPUT SHEET'!C54</f>
        <v>0</v>
      </c>
      <c r="J25" s="152">
        <f>'INPUT SHEET'!D54</f>
        <v>0</v>
      </c>
      <c r="K25" s="152">
        <f>'INPUT SHEET'!E54</f>
        <v>0</v>
      </c>
      <c r="L25" s="152">
        <f>'INPUT SHEET'!F54</f>
        <v>0</v>
      </c>
    </row>
    <row r="26" spans="1:12" ht="12.75">
      <c r="A26" s="140" t="s">
        <v>27</v>
      </c>
      <c r="B26" s="152">
        <f>'INPUT SHEET'!B37</f>
        <v>0</v>
      </c>
      <c r="C26" s="152">
        <f>'INPUT SHEET'!C37</f>
        <v>0</v>
      </c>
      <c r="D26" s="152">
        <f>'INPUT SHEET'!D37</f>
        <v>0</v>
      </c>
      <c r="E26" s="152">
        <f>'INPUT SHEET'!E37</f>
        <v>0</v>
      </c>
      <c r="F26" s="152">
        <f>'INPUT SHEET'!F37</f>
        <v>0</v>
      </c>
      <c r="G26" s="144"/>
      <c r="H26" s="152"/>
      <c r="I26" s="152"/>
      <c r="J26" s="152"/>
      <c r="K26" s="152"/>
      <c r="L26" s="152"/>
    </row>
    <row r="27" spans="1:12" ht="12.75">
      <c r="A27" s="153" t="s">
        <v>48</v>
      </c>
      <c r="B27" s="152">
        <f>IF(B20=0,0,(B20*(B25-B26)))</f>
        <v>0</v>
      </c>
      <c r="C27" s="152">
        <f>IF(C20=0,0,(C20*(C25-C26)))</f>
        <v>0</v>
      </c>
      <c r="D27" s="152">
        <f>IF(D20=0,0,(D20*(D25-D26)))</f>
        <v>0</v>
      </c>
      <c r="E27" s="152">
        <f>IF(E20=0,0,(E20*(E25-E26)))</f>
        <v>0</v>
      </c>
      <c r="F27" s="152">
        <f>IF(F20=0,0,(F20*(F25-F26)))</f>
        <v>0</v>
      </c>
      <c r="G27" s="144"/>
      <c r="H27" s="152">
        <f>IF(H20=0,0,(H20*H25))</f>
        <v>0</v>
      </c>
      <c r="I27" s="152">
        <f>IF(I20=0,0,(I20*I25))</f>
        <v>0</v>
      </c>
      <c r="J27" s="152">
        <f>IF(J20=0,0,(J20*J25))</f>
        <v>0</v>
      </c>
      <c r="K27" s="152">
        <f>IF(K20=0,0,(K20*K25))</f>
        <v>0</v>
      </c>
      <c r="L27" s="152">
        <f>IF(L20=0,0,(L20*L25))</f>
        <v>0</v>
      </c>
    </row>
    <row r="28" spans="1:12" ht="12.75">
      <c r="A28" s="141"/>
      <c r="B28" s="143"/>
      <c r="C28" s="143"/>
      <c r="D28" s="143"/>
      <c r="E28" s="143"/>
      <c r="F28" s="143"/>
      <c r="G28" s="144"/>
      <c r="H28" s="143"/>
      <c r="I28" s="143"/>
      <c r="J28" s="143"/>
      <c r="K28" s="143"/>
      <c r="L28" s="143"/>
    </row>
    <row r="29" spans="1:12" ht="12.75">
      <c r="A29" s="141" t="s">
        <v>17</v>
      </c>
      <c r="B29" s="152">
        <f>'INPUT SHEET'!B39</f>
        <v>0</v>
      </c>
      <c r="C29" s="152">
        <f>'INPUT SHEET'!C39</f>
        <v>0</v>
      </c>
      <c r="D29" s="152">
        <f>'INPUT SHEET'!D39</f>
        <v>0</v>
      </c>
      <c r="E29" s="152">
        <f>'INPUT SHEET'!E39</f>
        <v>0</v>
      </c>
      <c r="F29" s="152">
        <f>'INPUT SHEET'!F39</f>
        <v>0</v>
      </c>
      <c r="G29" s="144"/>
      <c r="H29" s="152">
        <f>'INPUT SHEET'!B57</f>
        <v>0</v>
      </c>
      <c r="I29" s="152">
        <f>'INPUT SHEET'!C57</f>
        <v>0</v>
      </c>
      <c r="J29" s="152">
        <f>'INPUT SHEET'!D57</f>
        <v>0</v>
      </c>
      <c r="K29" s="152">
        <f>'INPUT SHEET'!E57</f>
        <v>0</v>
      </c>
      <c r="L29" s="152">
        <f>'INPUT SHEET'!F57</f>
        <v>0</v>
      </c>
    </row>
    <row r="30" spans="1:12" ht="12.75">
      <c r="A30" s="141" t="s">
        <v>53</v>
      </c>
      <c r="B30" s="152">
        <f>IF(B20=0,0,(B20*B29))</f>
        <v>0</v>
      </c>
      <c r="C30" s="152">
        <f>IF(C20=0,0,(C20*C29))</f>
        <v>0</v>
      </c>
      <c r="D30" s="152">
        <f>IF(D20=0,0,(D20*D29))</f>
        <v>0</v>
      </c>
      <c r="E30" s="152">
        <f>IF(E20=0,0,(E20*E29))</f>
        <v>0</v>
      </c>
      <c r="F30" s="152">
        <f>IF(F20=0,0,(F20*F29))</f>
        <v>0</v>
      </c>
      <c r="G30" s="144"/>
      <c r="H30" s="152">
        <f>IF(H20=0,0,(H20*H29))</f>
        <v>0</v>
      </c>
      <c r="I30" s="152">
        <f>IF(I20=0,0,(I20*I29))</f>
        <v>0</v>
      </c>
      <c r="J30" s="152">
        <f>IF(J20=0,0,(J20*J29))</f>
        <v>0</v>
      </c>
      <c r="K30" s="152">
        <f>IF(K20=0,0,(K20*K29))</f>
        <v>0</v>
      </c>
      <c r="L30" s="152">
        <f>IF(L20=0,0,(L20*L29))</f>
        <v>0</v>
      </c>
    </row>
    <row r="31" spans="1:12" ht="12.75">
      <c r="A31" s="141"/>
      <c r="B31" s="143"/>
      <c r="C31" s="143"/>
      <c r="D31" s="143"/>
      <c r="E31" s="143"/>
      <c r="F31" s="143"/>
      <c r="G31" s="144"/>
      <c r="H31" s="143"/>
      <c r="I31" s="143"/>
      <c r="J31" s="143"/>
      <c r="K31" s="143"/>
      <c r="L31" s="143"/>
    </row>
    <row r="32" spans="1:12" ht="12.75">
      <c r="A32" s="141" t="s">
        <v>13</v>
      </c>
      <c r="B32" s="143">
        <f>'INPUT SHEET'!B29</f>
        <v>0</v>
      </c>
      <c r="C32" s="143">
        <f>'INPUT SHEET'!C29</f>
        <v>0</v>
      </c>
      <c r="D32" s="143">
        <f>'INPUT SHEET'!D29</f>
        <v>0</v>
      </c>
      <c r="E32" s="143">
        <f>'INPUT SHEET'!E29</f>
        <v>0</v>
      </c>
      <c r="F32" s="143">
        <f>'INPUT SHEET'!F29</f>
        <v>0</v>
      </c>
      <c r="G32" s="144"/>
      <c r="H32" s="143">
        <f>'INPUT SHEET'!B47</f>
        <v>0</v>
      </c>
      <c r="I32" s="143">
        <f>'INPUT SHEET'!C47</f>
        <v>0</v>
      </c>
      <c r="J32" s="143">
        <f>'INPUT SHEET'!D47</f>
        <v>0</v>
      </c>
      <c r="K32" s="143">
        <f>'INPUT SHEET'!E47</f>
        <v>0</v>
      </c>
      <c r="L32" s="143">
        <f>'INPUT SHEET'!F47</f>
        <v>0</v>
      </c>
    </row>
    <row r="33" spans="1:12" ht="12.75">
      <c r="A33" s="141" t="s">
        <v>47</v>
      </c>
      <c r="B33" s="143">
        <f>B20*B32</f>
        <v>0</v>
      </c>
      <c r="C33" s="143">
        <f>C20*C32</f>
        <v>0</v>
      </c>
      <c r="D33" s="143">
        <f>D20*D32</f>
        <v>0</v>
      </c>
      <c r="E33" s="143">
        <f>E20*E32</f>
        <v>0</v>
      </c>
      <c r="F33" s="143">
        <f>F20*F32</f>
        <v>0</v>
      </c>
      <c r="G33" s="144"/>
      <c r="H33" s="143">
        <f>H20*H32</f>
        <v>0</v>
      </c>
      <c r="I33" s="143">
        <f>I20*I32</f>
        <v>0</v>
      </c>
      <c r="J33" s="143">
        <f>J20*J32</f>
        <v>0</v>
      </c>
      <c r="K33" s="143">
        <f>K20*K32</f>
        <v>0</v>
      </c>
      <c r="L33" s="143">
        <f>L20*L32</f>
        <v>0</v>
      </c>
    </row>
    <row r="34" spans="1:12" ht="12.75">
      <c r="A34" s="141"/>
      <c r="B34" s="143"/>
      <c r="C34" s="143"/>
      <c r="D34" s="143"/>
      <c r="E34" s="143"/>
      <c r="F34" s="143"/>
      <c r="G34" s="144"/>
      <c r="H34" s="143"/>
      <c r="I34" s="143"/>
      <c r="J34" s="143"/>
      <c r="K34" s="143"/>
      <c r="L34" s="143"/>
    </row>
    <row r="35" spans="1:12" ht="12.75">
      <c r="A35" s="141" t="s">
        <v>165</v>
      </c>
      <c r="B35" s="152">
        <f>IF(B23=0,0,($B$11*B23*(B33/1000)))</f>
        <v>0</v>
      </c>
      <c r="C35" s="152">
        <f>IF(C23=0,0,($B$11*C23*(C33/1000)))</f>
        <v>0</v>
      </c>
      <c r="D35" s="152">
        <f>IF(D23=0,0,($B$11*D23*(D33/1000)))</f>
        <v>0</v>
      </c>
      <c r="E35" s="152">
        <f>IF(E23=0,0,($B$11*E23*(E33/1000)))</f>
        <v>0</v>
      </c>
      <c r="F35" s="152">
        <f>IF(F23=0,0,($B$11*F23*(F33/1000)))</f>
        <v>0</v>
      </c>
      <c r="G35" s="154"/>
      <c r="H35" s="152">
        <f>IF(H23=0,0,($B$11*H23*(H33/1000)))</f>
        <v>0</v>
      </c>
      <c r="I35" s="152">
        <f>IF(I23=0,0,($B$11*I23*(I33/1000)))</f>
        <v>0</v>
      </c>
      <c r="J35" s="152">
        <f>IF(J23=0,0,($B$11*J23*(J33/1000)))</f>
        <v>0</v>
      </c>
      <c r="K35" s="152">
        <f>IF(K23=0,0,($B$11*K23*(K33/1000)))</f>
        <v>0</v>
      </c>
      <c r="L35" s="152">
        <f>IF(L23=0,0,($B$11*L23*(L33/1000)))</f>
        <v>0</v>
      </c>
    </row>
    <row r="36" spans="1:12" ht="12.75">
      <c r="A36" s="141"/>
      <c r="B36" s="152"/>
      <c r="C36" s="152"/>
      <c r="D36" s="152"/>
      <c r="E36" s="152"/>
      <c r="F36" s="152"/>
      <c r="G36" s="154"/>
      <c r="H36" s="152"/>
      <c r="I36" s="152"/>
      <c r="J36" s="152"/>
      <c r="K36" s="152"/>
      <c r="L36" s="152"/>
    </row>
    <row r="37" spans="1:12" ht="12.75">
      <c r="A37" s="141"/>
      <c r="B37" s="143"/>
      <c r="C37" s="143"/>
      <c r="D37" s="143"/>
      <c r="E37" s="143"/>
      <c r="F37" s="143"/>
      <c r="G37" s="144"/>
      <c r="H37" s="143"/>
      <c r="I37" s="143"/>
      <c r="J37" s="143"/>
      <c r="K37" s="143"/>
      <c r="L37" s="143"/>
    </row>
    <row r="38" spans="1:12" ht="12.75">
      <c r="A38" s="141" t="s">
        <v>18</v>
      </c>
      <c r="B38" s="143"/>
      <c r="C38" s="143"/>
      <c r="D38" s="143"/>
      <c r="E38" s="143"/>
      <c r="F38" s="143"/>
      <c r="G38" s="144"/>
      <c r="H38" s="143"/>
      <c r="I38" s="143"/>
      <c r="J38" s="143"/>
      <c r="K38" s="143"/>
      <c r="L38" s="143"/>
    </row>
    <row r="39" spans="1:12" ht="12.75">
      <c r="A39" s="140" t="s">
        <v>21</v>
      </c>
      <c r="B39" s="143"/>
      <c r="C39" s="143"/>
      <c r="D39" s="143"/>
      <c r="E39" s="143"/>
      <c r="F39" s="143"/>
      <c r="G39" s="144"/>
      <c r="H39" s="143">
        <f>'INPUT SHEET'!B61</f>
        <v>0</v>
      </c>
      <c r="I39" s="143">
        <f>'INPUT SHEET'!C61</f>
        <v>0</v>
      </c>
      <c r="J39" s="143">
        <f>'INPUT SHEET'!D61</f>
        <v>0</v>
      </c>
      <c r="K39" s="143">
        <f>'INPUT SHEET'!E61</f>
        <v>0</v>
      </c>
      <c r="L39" s="143">
        <f>'INPUT SHEET'!F61</f>
        <v>0</v>
      </c>
    </row>
    <row r="40" spans="1:12" ht="12.75">
      <c r="A40" s="140" t="s">
        <v>45</v>
      </c>
      <c r="B40" s="143"/>
      <c r="C40" s="143"/>
      <c r="D40" s="143"/>
      <c r="E40" s="143"/>
      <c r="F40" s="143"/>
      <c r="G40" s="144"/>
      <c r="H40" s="158">
        <f>'INPUT SHEET'!B62</f>
        <v>0</v>
      </c>
      <c r="I40" s="158">
        <f>'INPUT SHEET'!C62</f>
        <v>0</v>
      </c>
      <c r="J40" s="158">
        <f>'INPUT SHEET'!D62</f>
        <v>0</v>
      </c>
      <c r="K40" s="158">
        <f>'INPUT SHEET'!E62</f>
        <v>0</v>
      </c>
      <c r="L40" s="158">
        <f>'INPUT SHEET'!F62</f>
        <v>0</v>
      </c>
    </row>
    <row r="41" spans="1:12" ht="12.75">
      <c r="A41" s="140" t="s">
        <v>19</v>
      </c>
      <c r="B41" s="143"/>
      <c r="C41" s="143"/>
      <c r="D41" s="143"/>
      <c r="E41" s="143"/>
      <c r="F41" s="143"/>
      <c r="G41" s="144"/>
      <c r="H41" s="152">
        <f>'INPUT SHEET'!B63</f>
        <v>0</v>
      </c>
      <c r="I41" s="152">
        <f>'INPUT SHEET'!C63</f>
        <v>0</v>
      </c>
      <c r="J41" s="152">
        <f>'INPUT SHEET'!D63</f>
        <v>0</v>
      </c>
      <c r="K41" s="152">
        <f>'INPUT SHEET'!E63</f>
        <v>0</v>
      </c>
      <c r="L41" s="152">
        <f>'INPUT SHEET'!F63</f>
        <v>0</v>
      </c>
    </row>
    <row r="42" spans="1:12" ht="12.75">
      <c r="A42" s="140" t="s">
        <v>25</v>
      </c>
      <c r="B42" s="143"/>
      <c r="C42" s="143"/>
      <c r="D42" s="143"/>
      <c r="E42" s="143"/>
      <c r="F42" s="143"/>
      <c r="G42" s="144"/>
      <c r="H42" s="152">
        <f>'INPUT SHEET'!B64</f>
        <v>0</v>
      </c>
      <c r="I42" s="152">
        <f>'INPUT SHEET'!C64</f>
        <v>0</v>
      </c>
      <c r="J42" s="152">
        <f>'INPUT SHEET'!D64</f>
        <v>0</v>
      </c>
      <c r="K42" s="152">
        <f>'INPUT SHEET'!E64</f>
        <v>0</v>
      </c>
      <c r="L42" s="152">
        <f>'INPUT SHEET'!F64</f>
        <v>0</v>
      </c>
    </row>
    <row r="43" spans="1:12" ht="12.75">
      <c r="A43" s="140" t="s">
        <v>20</v>
      </c>
      <c r="B43" s="143"/>
      <c r="C43" s="143"/>
      <c r="D43" s="143"/>
      <c r="E43" s="143"/>
      <c r="F43" s="143"/>
      <c r="G43" s="144"/>
      <c r="H43" s="152">
        <f>'INPUT SHEET'!B65</f>
        <v>0</v>
      </c>
      <c r="I43" s="152">
        <f>'INPUT SHEET'!C65</f>
        <v>0</v>
      </c>
      <c r="J43" s="152">
        <f>'INPUT SHEET'!D65</f>
        <v>0</v>
      </c>
      <c r="K43" s="152">
        <f>'INPUT SHEET'!E65</f>
        <v>0</v>
      </c>
      <c r="L43" s="152">
        <f>'INPUT SHEET'!F65</f>
        <v>0</v>
      </c>
    </row>
    <row r="44" spans="1:12" ht="12.75">
      <c r="A44" s="140" t="s">
        <v>49</v>
      </c>
      <c r="B44" s="143"/>
      <c r="C44" s="143"/>
      <c r="D44" s="143"/>
      <c r="E44" s="143"/>
      <c r="F44" s="143"/>
      <c r="G44" s="144"/>
      <c r="H44" s="152">
        <f>IF(H40=0,0,($H$23/H40)*(H41+H42+H43))</f>
        <v>0</v>
      </c>
      <c r="I44" s="152">
        <f>IF(I40=0,0,($I$23/I40)*(I41+I42+I43))</f>
        <v>0</v>
      </c>
      <c r="J44" s="152">
        <f>IF(J40=0,0,($J$23/J40)*(J41+J42+J43))</f>
        <v>0</v>
      </c>
      <c r="K44" s="152">
        <f>IF(K40=0,0,($K$23/K40)*(K41+K42+K43))</f>
        <v>0</v>
      </c>
      <c r="L44" s="152">
        <f>IF(L40=0,0,($L$23/L40)*(L41+L42+L43))</f>
        <v>0</v>
      </c>
    </row>
    <row r="45" spans="1:13" ht="12.75">
      <c r="A45" s="140" t="s">
        <v>50</v>
      </c>
      <c r="B45" s="143"/>
      <c r="C45" s="143"/>
      <c r="D45" s="143"/>
      <c r="E45" s="143"/>
      <c r="F45" s="143"/>
      <c r="G45" s="144"/>
      <c r="H45" s="152">
        <f>IF(H20=0,0,(H20*H39*H44))</f>
        <v>0</v>
      </c>
      <c r="I45" s="152">
        <f>IF(I20=0,0,(I20*I39*I44))</f>
        <v>0</v>
      </c>
      <c r="J45" s="152">
        <f>IF(J20=0,0,(J20*J39*J44))</f>
        <v>0</v>
      </c>
      <c r="K45" s="152">
        <f>IF(K20=0,0,(K20*K39*K44))</f>
        <v>0</v>
      </c>
      <c r="L45" s="152">
        <f>IF(L20=0,0,(L20*L39*L44))</f>
        <v>0</v>
      </c>
      <c r="M45" s="159">
        <f>SUM(H45:L45)</f>
        <v>0</v>
      </c>
    </row>
    <row r="46" spans="2:12" ht="12.75">
      <c r="B46" s="143"/>
      <c r="C46" s="143"/>
      <c r="D46" s="143"/>
      <c r="E46" s="143"/>
      <c r="F46" s="143"/>
      <c r="G46" s="144"/>
      <c r="H46" s="143"/>
      <c r="I46" s="143"/>
      <c r="J46" s="143"/>
      <c r="K46" s="143"/>
      <c r="L46" s="143"/>
    </row>
    <row r="47" spans="1:12" ht="12.75">
      <c r="A47" s="140" t="s">
        <v>22</v>
      </c>
      <c r="B47" s="143"/>
      <c r="C47" s="143"/>
      <c r="D47" s="143"/>
      <c r="E47" s="143"/>
      <c r="F47" s="143"/>
      <c r="G47" s="144"/>
      <c r="H47" s="143">
        <f>'INPUT SHEET'!B67</f>
        <v>0</v>
      </c>
      <c r="I47" s="143">
        <f>'INPUT SHEET'!C67</f>
        <v>0</v>
      </c>
      <c r="J47" s="143">
        <f>'INPUT SHEET'!D67</f>
        <v>0</v>
      </c>
      <c r="K47" s="143">
        <f>'INPUT SHEET'!E67</f>
        <v>0</v>
      </c>
      <c r="L47" s="143">
        <f>'INPUT SHEET'!F67</f>
        <v>0</v>
      </c>
    </row>
    <row r="48" spans="1:12" ht="12.75">
      <c r="A48" s="140" t="s">
        <v>46</v>
      </c>
      <c r="B48" s="143"/>
      <c r="C48" s="143"/>
      <c r="D48" s="143"/>
      <c r="E48" s="143"/>
      <c r="F48" s="143"/>
      <c r="G48" s="144"/>
      <c r="H48" s="158">
        <f>'INPUT SHEET'!B68</f>
        <v>0</v>
      </c>
      <c r="I48" s="158">
        <f>'INPUT SHEET'!C68</f>
        <v>0</v>
      </c>
      <c r="J48" s="158">
        <f>'INPUT SHEET'!D68</f>
        <v>0</v>
      </c>
      <c r="K48" s="158">
        <f>'INPUT SHEET'!E68</f>
        <v>0</v>
      </c>
      <c r="L48" s="158">
        <f>'INPUT SHEET'!F68</f>
        <v>0</v>
      </c>
    </row>
    <row r="49" spans="1:12" ht="12.75">
      <c r="A49" s="140" t="s">
        <v>23</v>
      </c>
      <c r="B49" s="143"/>
      <c r="C49" s="143"/>
      <c r="D49" s="143"/>
      <c r="E49" s="143"/>
      <c r="F49" s="143"/>
      <c r="G49" s="144"/>
      <c r="H49" s="152">
        <f>'INPUT SHEET'!B69</f>
        <v>0</v>
      </c>
      <c r="I49" s="152">
        <f>'INPUT SHEET'!C69</f>
        <v>0</v>
      </c>
      <c r="J49" s="152">
        <f>'INPUT SHEET'!D69</f>
        <v>0</v>
      </c>
      <c r="K49" s="152">
        <f>'INPUT SHEET'!E69</f>
        <v>0</v>
      </c>
      <c r="L49" s="152">
        <f>'INPUT SHEET'!F69</f>
        <v>0</v>
      </c>
    </row>
    <row r="50" spans="1:12" ht="12.75">
      <c r="A50" s="140" t="s">
        <v>24</v>
      </c>
      <c r="B50" s="143"/>
      <c r="C50" s="143"/>
      <c r="D50" s="143"/>
      <c r="E50" s="143"/>
      <c r="F50" s="143"/>
      <c r="G50" s="144"/>
      <c r="H50" s="152">
        <f>'INPUT SHEET'!B70</f>
        <v>0</v>
      </c>
      <c r="I50" s="152">
        <f>'INPUT SHEET'!C70</f>
        <v>0</v>
      </c>
      <c r="J50" s="152">
        <f>'INPUT SHEET'!D70</f>
        <v>0</v>
      </c>
      <c r="K50" s="152">
        <f>'INPUT SHEET'!E70</f>
        <v>0</v>
      </c>
      <c r="L50" s="152">
        <f>'INPUT SHEET'!F70</f>
        <v>0</v>
      </c>
    </row>
    <row r="51" spans="1:12" ht="12.75">
      <c r="A51" s="140" t="s">
        <v>51</v>
      </c>
      <c r="H51" s="152">
        <f>IF(H48=0,0,($H$23/H48)*(H49+H50))</f>
        <v>0</v>
      </c>
      <c r="I51" s="152">
        <f>IF(I48=0,0,($I$23/I48)*(I49+I50))</f>
        <v>0</v>
      </c>
      <c r="J51" s="152">
        <f>IF(J48=0,0,($J$23/J48)*(J49+J50))</f>
        <v>0</v>
      </c>
      <c r="K51" s="152">
        <f>IF(K48=0,0,($K$23/K48)*(K49+K50))</f>
        <v>0</v>
      </c>
      <c r="L51" s="152">
        <f>IF(L48=0,0,($L$23/L48)*(L49+L50))</f>
        <v>0</v>
      </c>
    </row>
    <row r="52" spans="1:13" ht="12.75">
      <c r="A52" s="140" t="s">
        <v>52</v>
      </c>
      <c r="H52" s="160">
        <f>IF(H20=0,0,(H20*H47*H51))</f>
        <v>0</v>
      </c>
      <c r="I52" s="160">
        <f>IF(I20=0,0,(I20*I47*I51))</f>
        <v>0</v>
      </c>
      <c r="J52" s="160">
        <f>IF(J20=0,0,(J20*J47*J51))</f>
        <v>0</v>
      </c>
      <c r="K52" s="160">
        <f>IF(K20=0,0,(K20*K47*K51))</f>
        <v>0</v>
      </c>
      <c r="L52" s="160">
        <f>IF(L20=0,0,(L20*L47*L51))</f>
        <v>0</v>
      </c>
      <c r="M52" s="159">
        <f>SUM(H52:L52)</f>
        <v>0</v>
      </c>
    </row>
    <row r="55" spans="3:8" ht="15.75">
      <c r="C55" s="161"/>
      <c r="D55" s="161"/>
      <c r="E55" s="161"/>
      <c r="F55" s="161"/>
      <c r="G55" s="161"/>
      <c r="H55" s="161"/>
    </row>
    <row r="57" ht="15">
      <c r="A57" s="190" t="s">
        <v>37</v>
      </c>
    </row>
    <row r="59" spans="1:2" ht="12.75">
      <c r="A59" s="191" t="s">
        <v>43</v>
      </c>
      <c r="B59" s="192">
        <f>IF((C76-B76)=0,0,(B67-C67)/B80)</f>
        <v>0</v>
      </c>
    </row>
    <row r="61" spans="2:18" ht="12.75">
      <c r="B61" s="149" t="s">
        <v>6</v>
      </c>
      <c r="C61" s="149" t="str">
        <f>'INPUT SHEET'!$A$42</f>
        <v>Alternate System</v>
      </c>
      <c r="R61" s="162"/>
    </row>
    <row r="62" ht="12.75">
      <c r="R62" s="162"/>
    </row>
    <row r="63" spans="1:18" ht="12.75">
      <c r="A63" s="141" t="s">
        <v>55</v>
      </c>
      <c r="B63" s="156">
        <f>SUM(B33:F33)/1000</f>
        <v>0</v>
      </c>
      <c r="C63" s="156">
        <f>SUM(H33:L33)/1000</f>
        <v>0</v>
      </c>
      <c r="R63" s="162"/>
    </row>
    <row r="64" spans="2:18" ht="12.75">
      <c r="B64" s="143"/>
      <c r="C64" s="143"/>
      <c r="R64" s="162"/>
    </row>
    <row r="65" spans="1:18" ht="12.75">
      <c r="A65" s="141" t="s">
        <v>62</v>
      </c>
      <c r="B65" s="143">
        <f>B63*(SUM(B23:F23))</f>
        <v>0</v>
      </c>
      <c r="C65" s="143">
        <f>C63*(SUM(H23:L23))</f>
        <v>0</v>
      </c>
      <c r="R65" s="162"/>
    </row>
    <row r="66" spans="2:18" ht="12.75">
      <c r="B66" s="143"/>
      <c r="C66" s="143"/>
      <c r="R66" s="162"/>
    </row>
    <row r="67" spans="1:18" ht="12.75">
      <c r="A67" s="141" t="s">
        <v>39</v>
      </c>
      <c r="B67" s="160">
        <f>(SUM(B27:F27))+(SUM(B30:F30))</f>
        <v>0</v>
      </c>
      <c r="C67" s="160">
        <f>(SUM(H27:L27))+(SUM(H30:L30))</f>
        <v>0</v>
      </c>
      <c r="R67" s="162"/>
    </row>
    <row r="68" spans="2:18" ht="12.75">
      <c r="B68" s="143"/>
      <c r="C68" s="143"/>
      <c r="R68" s="162"/>
    </row>
    <row r="69" spans="1:18" ht="12.75">
      <c r="A69" s="141" t="s">
        <v>166</v>
      </c>
      <c r="B69" s="152">
        <f>SUM(B35:F35)</f>
        <v>0</v>
      </c>
      <c r="C69" s="152">
        <f>SUM(H35:L35)</f>
        <v>0</v>
      </c>
      <c r="R69" s="162"/>
    </row>
    <row r="70" spans="2:18" ht="12.75">
      <c r="B70" s="143"/>
      <c r="C70" s="143"/>
      <c r="R70" s="162"/>
    </row>
    <row r="71" spans="1:18" ht="12.75">
      <c r="A71" s="141" t="s">
        <v>160</v>
      </c>
      <c r="C71" s="152">
        <f>$C$102</f>
        <v>0</v>
      </c>
      <c r="R71" s="162"/>
    </row>
    <row r="72" spans="1:18" ht="12.75">
      <c r="A72" s="140" t="s">
        <v>42</v>
      </c>
      <c r="R72" s="162"/>
    </row>
    <row r="73" ht="12.75">
      <c r="R73" s="35"/>
    </row>
    <row r="74" spans="1:18" ht="12.75">
      <c r="A74" s="141" t="s">
        <v>161</v>
      </c>
      <c r="C74" s="152">
        <f>$M$45+$M$52</f>
        <v>0</v>
      </c>
      <c r="R74" s="142"/>
    </row>
    <row r="76" spans="1:3" ht="12.75">
      <c r="A76" s="141" t="s">
        <v>57</v>
      </c>
      <c r="B76" s="160">
        <f>$B$102</f>
        <v>0</v>
      </c>
      <c r="C76" s="160">
        <f>SUM(C71:C74)</f>
        <v>0</v>
      </c>
    </row>
    <row r="77" spans="1:3" ht="12.75">
      <c r="A77" s="153" t="s">
        <v>58</v>
      </c>
      <c r="B77" s="143"/>
      <c r="C77" s="143"/>
    </row>
    <row r="78" spans="1:16" ht="12.75">
      <c r="A78" s="140" t="s">
        <v>59</v>
      </c>
      <c r="B78" s="143"/>
      <c r="C78" s="143"/>
      <c r="N78" s="141"/>
      <c r="P78" s="162"/>
    </row>
    <row r="79" spans="1:16" ht="15.75">
      <c r="A79" s="141"/>
      <c r="C79" s="152"/>
      <c r="F79" s="164"/>
      <c r="G79" s="164"/>
      <c r="H79" s="164"/>
      <c r="O79" s="165"/>
      <c r="P79" s="165"/>
    </row>
    <row r="80" spans="1:16" ht="12.75">
      <c r="A80" s="252" t="s">
        <v>880</v>
      </c>
      <c r="B80" s="160">
        <f>C76-B76</f>
        <v>0</v>
      </c>
      <c r="O80" s="166"/>
      <c r="P80" s="35"/>
    </row>
    <row r="81" spans="1:15" ht="12.75">
      <c r="A81" s="141"/>
      <c r="C81" s="160"/>
      <c r="D81" s="160"/>
      <c r="O81" s="166"/>
    </row>
    <row r="82" spans="1:15" ht="12.75">
      <c r="A82" s="141" t="s">
        <v>881</v>
      </c>
      <c r="B82" s="160">
        <f>B80*5</f>
        <v>0</v>
      </c>
      <c r="C82" s="160"/>
      <c r="D82" s="160"/>
      <c r="O82" s="166"/>
    </row>
    <row r="83" spans="1:15" ht="12.75">
      <c r="A83" s="141"/>
      <c r="C83" s="160"/>
      <c r="D83" s="160"/>
      <c r="O83" s="166"/>
    </row>
    <row r="84" spans="1:15" ht="12.75">
      <c r="A84" s="141" t="s">
        <v>882</v>
      </c>
      <c r="B84" s="160">
        <f>B80*10</f>
        <v>0</v>
      </c>
      <c r="C84" s="160"/>
      <c r="D84" s="160"/>
      <c r="O84" s="166"/>
    </row>
    <row r="85" spans="1:15" ht="12.75">
      <c r="A85" s="141"/>
      <c r="C85" s="160"/>
      <c r="D85" s="160"/>
      <c r="O85" s="166"/>
    </row>
    <row r="86" ht="12.75">
      <c r="O86" s="166"/>
    </row>
    <row r="87" ht="12.75">
      <c r="O87" s="166"/>
    </row>
    <row r="88" spans="1:15" ht="15">
      <c r="A88" s="189" t="s">
        <v>60</v>
      </c>
      <c r="B88" s="140"/>
      <c r="C88" s="140"/>
      <c r="O88" s="166"/>
    </row>
    <row r="89" spans="1:15" ht="15.75">
      <c r="A89" s="188"/>
      <c r="B89" s="140"/>
      <c r="C89" s="140"/>
      <c r="O89" s="166"/>
    </row>
    <row r="90" spans="2:15" ht="12.75">
      <c r="B90" s="149" t="s">
        <v>6</v>
      </c>
      <c r="C90" s="149" t="str">
        <f>'INPUT SHEET'!$A$42</f>
        <v>Alternate System</v>
      </c>
      <c r="O90" s="166"/>
    </row>
    <row r="91" spans="1:15" ht="12.75">
      <c r="A91" s="162" t="s">
        <v>54</v>
      </c>
      <c r="B91" s="160">
        <f>B69</f>
        <v>0</v>
      </c>
      <c r="C91" s="160">
        <f>C69</f>
        <v>0</v>
      </c>
      <c r="O91" s="166"/>
    </row>
    <row r="92" spans="1:15" ht="12.75">
      <c r="A92" s="162" t="s">
        <v>28</v>
      </c>
      <c r="B92" s="160">
        <f aca="true" t="shared" si="0" ref="B92:C96">B91*(1+$B$12)</f>
        <v>0</v>
      </c>
      <c r="C92" s="160">
        <f t="shared" si="0"/>
        <v>0</v>
      </c>
      <c r="O92" s="166"/>
    </row>
    <row r="93" spans="1:15" ht="12.75">
      <c r="A93" s="162" t="s">
        <v>29</v>
      </c>
      <c r="B93" s="160">
        <f t="shared" si="0"/>
        <v>0</v>
      </c>
      <c r="C93" s="160">
        <f t="shared" si="0"/>
        <v>0</v>
      </c>
      <c r="O93" s="166"/>
    </row>
    <row r="94" spans="1:15" ht="12.75">
      <c r="A94" s="162" t="s">
        <v>30</v>
      </c>
      <c r="B94" s="160">
        <f t="shared" si="0"/>
        <v>0</v>
      </c>
      <c r="C94" s="160">
        <f t="shared" si="0"/>
        <v>0</v>
      </c>
      <c r="O94" s="166"/>
    </row>
    <row r="95" spans="1:15" ht="12.75">
      <c r="A95" s="162" t="s">
        <v>31</v>
      </c>
      <c r="B95" s="160">
        <f t="shared" si="0"/>
        <v>0</v>
      </c>
      <c r="C95" s="160">
        <f t="shared" si="0"/>
        <v>0</v>
      </c>
      <c r="O95" s="166"/>
    </row>
    <row r="96" spans="1:15" ht="12.75">
      <c r="A96" s="162" t="s">
        <v>32</v>
      </c>
      <c r="B96" s="160">
        <f t="shared" si="0"/>
        <v>0</v>
      </c>
      <c r="C96" s="160">
        <f t="shared" si="0"/>
        <v>0</v>
      </c>
      <c r="O96" s="166"/>
    </row>
    <row r="97" spans="1:15" ht="12.75">
      <c r="A97" s="162" t="s">
        <v>33</v>
      </c>
      <c r="B97" s="160">
        <f aca="true" t="shared" si="1" ref="B97:C100">B96*(1+$B$12)</f>
        <v>0</v>
      </c>
      <c r="C97" s="160">
        <f t="shared" si="1"/>
        <v>0</v>
      </c>
      <c r="O97" s="166"/>
    </row>
    <row r="98" spans="1:15" ht="12.75">
      <c r="A98" s="162" t="s">
        <v>34</v>
      </c>
      <c r="B98" s="160">
        <f t="shared" si="1"/>
        <v>0</v>
      </c>
      <c r="C98" s="160">
        <f t="shared" si="1"/>
        <v>0</v>
      </c>
      <c r="O98" s="166"/>
    </row>
    <row r="99" spans="1:15" ht="12.75">
      <c r="A99" s="162" t="s">
        <v>35</v>
      </c>
      <c r="B99" s="160">
        <f t="shared" si="1"/>
        <v>0</v>
      </c>
      <c r="C99" s="160">
        <f t="shared" si="1"/>
        <v>0</v>
      </c>
      <c r="O99" s="166"/>
    </row>
    <row r="100" spans="1:15" ht="12.75">
      <c r="A100" s="162" t="s">
        <v>36</v>
      </c>
      <c r="B100" s="160">
        <f t="shared" si="1"/>
        <v>0</v>
      </c>
      <c r="C100" s="160">
        <f t="shared" si="1"/>
        <v>0</v>
      </c>
      <c r="O100" s="166"/>
    </row>
    <row r="101" spans="2:15" ht="12.75">
      <c r="B101" s="140"/>
      <c r="C101" s="140"/>
      <c r="O101" s="166"/>
    </row>
    <row r="102" spans="1:15" ht="12.75">
      <c r="A102" s="142" t="s">
        <v>56</v>
      </c>
      <c r="B102" s="160">
        <f>AVERAGE(B91:B100)</f>
        <v>0</v>
      </c>
      <c r="C102" s="160">
        <f>AVERAGE(C91:C100)</f>
        <v>0</v>
      </c>
      <c r="O102" s="166"/>
    </row>
    <row r="103" spans="14:18" ht="12.75">
      <c r="N103" s="162"/>
      <c r="O103" s="170"/>
      <c r="P103" s="170"/>
      <c r="Q103" s="170"/>
      <c r="R103" s="170"/>
    </row>
    <row r="104" spans="5:18" ht="15.75">
      <c r="E104" s="168"/>
      <c r="N104" s="162"/>
      <c r="O104" s="170"/>
      <c r="P104" s="170"/>
      <c r="Q104" s="170"/>
      <c r="R104" s="170"/>
    </row>
    <row r="105" spans="1:18" ht="15">
      <c r="A105" s="189" t="s">
        <v>358</v>
      </c>
      <c r="O105" s="170"/>
      <c r="P105" s="170"/>
      <c r="Q105" s="170"/>
      <c r="R105" s="170"/>
    </row>
    <row r="106" spans="14:18" ht="15.75">
      <c r="N106" s="164"/>
      <c r="O106" s="170"/>
      <c r="P106" s="170"/>
      <c r="Q106" s="170"/>
      <c r="R106" s="170"/>
    </row>
    <row r="107" spans="1:18" ht="15.75">
      <c r="A107" s="164"/>
      <c r="B107" s="149" t="s">
        <v>6</v>
      </c>
      <c r="C107" s="149" t="str">
        <f>'INPUT SHEET'!$A$42</f>
        <v>Alternate System</v>
      </c>
      <c r="D107" s="149" t="s">
        <v>360</v>
      </c>
      <c r="O107" s="163"/>
      <c r="P107" s="163"/>
      <c r="Q107" s="163"/>
      <c r="R107" s="163"/>
    </row>
    <row r="108" spans="1:18" ht="15.75">
      <c r="A108" s="168"/>
      <c r="B108" s="168"/>
      <c r="C108" s="168"/>
      <c r="N108" s="162"/>
      <c r="O108" s="170"/>
      <c r="P108" s="170"/>
      <c r="Q108" s="170"/>
      <c r="R108" s="170"/>
    </row>
    <row r="109" spans="1:18" ht="12.75">
      <c r="A109" s="162" t="s">
        <v>39</v>
      </c>
      <c r="B109" s="146">
        <f>B67</f>
        <v>0</v>
      </c>
      <c r="C109" s="146">
        <f>C67</f>
        <v>0</v>
      </c>
      <c r="D109" s="172">
        <f aca="true" t="shared" si="2" ref="D109:D119">C109-B109</f>
        <v>0</v>
      </c>
      <c r="N109" s="162"/>
      <c r="O109" s="170"/>
      <c r="P109" s="170"/>
      <c r="Q109" s="170"/>
      <c r="R109" s="170"/>
    </row>
    <row r="110" spans="1:18" ht="12.75">
      <c r="A110" s="162" t="s">
        <v>54</v>
      </c>
      <c r="B110" s="146">
        <f>B109+$B$76</f>
        <v>0</v>
      </c>
      <c r="C110" s="146">
        <f>C109+$C$76</f>
        <v>0</v>
      </c>
      <c r="D110" s="172">
        <f t="shared" si="2"/>
        <v>0</v>
      </c>
      <c r="N110" s="162"/>
      <c r="O110" s="170"/>
      <c r="P110" s="170"/>
      <c r="Q110" s="170"/>
      <c r="R110" s="170"/>
    </row>
    <row r="111" spans="1:18" ht="12.75">
      <c r="A111" s="162" t="s">
        <v>28</v>
      </c>
      <c r="B111" s="146">
        <f>B110+$B$76</f>
        <v>0</v>
      </c>
      <c r="C111" s="146">
        <f aca="true" t="shared" si="3" ref="C111:C118">C110+$C$76</f>
        <v>0</v>
      </c>
      <c r="D111" s="172">
        <f t="shared" si="2"/>
        <v>0</v>
      </c>
      <c r="N111" s="162"/>
      <c r="O111" s="170"/>
      <c r="P111" s="170"/>
      <c r="Q111" s="170"/>
      <c r="R111" s="170"/>
    </row>
    <row r="112" spans="1:18" ht="12.75">
      <c r="A112" s="162" t="s">
        <v>29</v>
      </c>
      <c r="B112" s="146">
        <f aca="true" t="shared" si="4" ref="B112:B118">B111+$B$76</f>
        <v>0</v>
      </c>
      <c r="C112" s="146">
        <f t="shared" si="3"/>
        <v>0</v>
      </c>
      <c r="D112" s="172">
        <f t="shared" si="2"/>
        <v>0</v>
      </c>
      <c r="N112" s="162"/>
      <c r="O112" s="170"/>
      <c r="P112" s="170"/>
      <c r="Q112" s="170"/>
      <c r="R112" s="170"/>
    </row>
    <row r="113" spans="1:18" ht="12.75">
      <c r="A113" s="162" t="s">
        <v>30</v>
      </c>
      <c r="B113" s="146">
        <f t="shared" si="4"/>
        <v>0</v>
      </c>
      <c r="C113" s="146">
        <f t="shared" si="3"/>
        <v>0</v>
      </c>
      <c r="D113" s="172">
        <f t="shared" si="2"/>
        <v>0</v>
      </c>
      <c r="N113" s="162"/>
      <c r="O113" s="170"/>
      <c r="P113" s="170"/>
      <c r="Q113" s="170"/>
      <c r="R113" s="170"/>
    </row>
    <row r="114" spans="1:18" ht="12.75">
      <c r="A114" s="162" t="s">
        <v>31</v>
      </c>
      <c r="B114" s="146">
        <f t="shared" si="4"/>
        <v>0</v>
      </c>
      <c r="C114" s="146">
        <f t="shared" si="3"/>
        <v>0</v>
      </c>
      <c r="D114" s="172">
        <f t="shared" si="2"/>
        <v>0</v>
      </c>
      <c r="N114" s="162"/>
      <c r="O114" s="170"/>
      <c r="P114" s="170"/>
      <c r="Q114" s="170"/>
      <c r="R114" s="170"/>
    </row>
    <row r="115" spans="1:18" ht="12.75">
      <c r="A115" s="162" t="s">
        <v>32</v>
      </c>
      <c r="B115" s="146">
        <f t="shared" si="4"/>
        <v>0</v>
      </c>
      <c r="C115" s="146">
        <f t="shared" si="3"/>
        <v>0</v>
      </c>
      <c r="D115" s="172">
        <f t="shared" si="2"/>
        <v>0</v>
      </c>
      <c r="N115" s="162"/>
      <c r="O115" s="170"/>
      <c r="P115" s="170"/>
      <c r="Q115" s="170"/>
      <c r="R115" s="170"/>
    </row>
    <row r="116" spans="1:18" ht="12.75">
      <c r="A116" s="162" t="s">
        <v>33</v>
      </c>
      <c r="B116" s="146">
        <f t="shared" si="4"/>
        <v>0</v>
      </c>
      <c r="C116" s="146">
        <f t="shared" si="3"/>
        <v>0</v>
      </c>
      <c r="D116" s="172">
        <f t="shared" si="2"/>
        <v>0</v>
      </c>
      <c r="N116" s="162"/>
      <c r="O116" s="170"/>
      <c r="P116" s="170"/>
      <c r="Q116" s="170"/>
      <c r="R116" s="170"/>
    </row>
    <row r="117" spans="1:18" ht="12.75">
      <c r="A117" s="162" t="s">
        <v>34</v>
      </c>
      <c r="B117" s="146">
        <f t="shared" si="4"/>
        <v>0</v>
      </c>
      <c r="C117" s="146">
        <f t="shared" si="3"/>
        <v>0</v>
      </c>
      <c r="D117" s="172">
        <f t="shared" si="2"/>
        <v>0</v>
      </c>
      <c r="N117" s="162"/>
      <c r="O117" s="170"/>
      <c r="P117" s="170"/>
      <c r="Q117" s="170"/>
      <c r="R117" s="170"/>
    </row>
    <row r="118" spans="1:4" ht="12.75">
      <c r="A118" s="162" t="s">
        <v>35</v>
      </c>
      <c r="B118" s="146">
        <f t="shared" si="4"/>
        <v>0</v>
      </c>
      <c r="C118" s="146">
        <f t="shared" si="3"/>
        <v>0</v>
      </c>
      <c r="D118" s="172">
        <f t="shared" si="2"/>
        <v>0</v>
      </c>
    </row>
    <row r="119" spans="1:4" ht="12.75">
      <c r="A119" s="162" t="s">
        <v>36</v>
      </c>
      <c r="B119" s="146">
        <f>B118+$B$76</f>
        <v>0</v>
      </c>
      <c r="C119" s="146">
        <f>C118+$C$76</f>
        <v>0</v>
      </c>
      <c r="D119" s="172">
        <f t="shared" si="2"/>
        <v>0</v>
      </c>
    </row>
    <row r="123" spans="1:11" ht="15">
      <c r="A123" s="189" t="s">
        <v>359</v>
      </c>
      <c r="B123" s="140"/>
      <c r="C123" s="140"/>
      <c r="D123" s="140"/>
      <c r="E123" s="140"/>
      <c r="F123" s="140"/>
      <c r="H123" s="140"/>
      <c r="I123" s="140"/>
      <c r="J123" s="140"/>
      <c r="K123" s="140"/>
    </row>
    <row r="124" spans="2:11" ht="12.75">
      <c r="B124" s="142" t="s">
        <v>61</v>
      </c>
      <c r="C124" s="162" t="s">
        <v>28</v>
      </c>
      <c r="D124" s="162" t="s">
        <v>29</v>
      </c>
      <c r="E124" s="162" t="s">
        <v>30</v>
      </c>
      <c r="F124" s="162" t="s">
        <v>31</v>
      </c>
      <c r="G124" s="162" t="s">
        <v>32</v>
      </c>
      <c r="H124" s="162" t="s">
        <v>33</v>
      </c>
      <c r="I124" s="162" t="s">
        <v>34</v>
      </c>
      <c r="J124" s="162" t="s">
        <v>35</v>
      </c>
      <c r="K124" s="162" t="s">
        <v>36</v>
      </c>
    </row>
    <row r="125" spans="1:11" ht="12.75">
      <c r="A125" s="149" t="s">
        <v>6</v>
      </c>
      <c r="B125" s="160">
        <f>B110</f>
        <v>0</v>
      </c>
      <c r="C125" s="160">
        <f>B111</f>
        <v>0</v>
      </c>
      <c r="D125" s="160">
        <f>B112</f>
        <v>0</v>
      </c>
      <c r="E125" s="160">
        <f>B113</f>
        <v>0</v>
      </c>
      <c r="F125" s="160">
        <f>B114</f>
        <v>0</v>
      </c>
      <c r="G125" s="160">
        <f>B115</f>
        <v>0</v>
      </c>
      <c r="H125" s="160">
        <f>B116</f>
        <v>0</v>
      </c>
      <c r="I125" s="160">
        <f>B117</f>
        <v>0</v>
      </c>
      <c r="J125" s="160">
        <f>B118</f>
        <v>0</v>
      </c>
      <c r="K125" s="160">
        <f>B119</f>
        <v>0</v>
      </c>
    </row>
    <row r="126" spans="1:11" ht="12.75">
      <c r="A126" s="149" t="str">
        <f>'INPUT SHEET'!$A$42</f>
        <v>Alternate System</v>
      </c>
      <c r="B126" s="160">
        <f>C110</f>
        <v>0</v>
      </c>
      <c r="C126" s="160">
        <f>C111</f>
        <v>0</v>
      </c>
      <c r="D126" s="160">
        <f>C112</f>
        <v>0</v>
      </c>
      <c r="E126" s="160">
        <f>C113</f>
        <v>0</v>
      </c>
      <c r="F126" s="160">
        <f>C114</f>
        <v>0</v>
      </c>
      <c r="G126" s="160">
        <f>C115</f>
        <v>0</v>
      </c>
      <c r="H126" s="160">
        <f>C116</f>
        <v>0</v>
      </c>
      <c r="I126" s="160">
        <f>C117</f>
        <v>0</v>
      </c>
      <c r="J126" s="160">
        <f>C118</f>
        <v>0</v>
      </c>
      <c r="K126" s="160">
        <f>C119</f>
        <v>0</v>
      </c>
    </row>
  </sheetData>
  <sheetProtection password="85FE" sheet="1" objects="1" scenarios="1" selectLockedCells="1"/>
  <mergeCells count="2">
    <mergeCell ref="B14:F14"/>
    <mergeCell ref="H14:L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1.7109375" style="140" customWidth="1"/>
    <col min="2" max="2" width="37.57421875" style="35" customWidth="1"/>
    <col min="3" max="3" width="24.140625" style="35" customWidth="1"/>
    <col min="4" max="4" width="22.00390625" style="35" customWidth="1"/>
    <col min="5" max="6" width="16.28125" style="35" bestFit="1" customWidth="1"/>
    <col min="7" max="7" width="11.8515625" style="140" customWidth="1"/>
    <col min="8" max="8" width="21.7109375" style="35" customWidth="1"/>
    <col min="9" max="12" width="16.28125" style="35" customWidth="1"/>
    <col min="13" max="13" width="11.8515625" style="140" customWidth="1"/>
    <col min="14" max="14" width="50.8515625" style="140" customWidth="1"/>
    <col min="15" max="15" width="26.7109375" style="140" bestFit="1" customWidth="1"/>
    <col min="16" max="16" width="28.421875" style="140" bestFit="1" customWidth="1"/>
    <col min="17" max="17" width="24.57421875" style="140" bestFit="1" customWidth="1"/>
    <col min="18" max="18" width="31.00390625" style="140" bestFit="1" customWidth="1"/>
    <col min="19" max="19" width="16.57421875" style="140" bestFit="1" customWidth="1"/>
    <col min="20" max="27" width="11.28125" style="140" bestFit="1" customWidth="1"/>
    <col min="28" max="28" width="12.7109375" style="140" bestFit="1" customWidth="1"/>
    <col min="29" max="16384" width="9.140625" style="140" customWidth="1"/>
  </cols>
  <sheetData>
    <row r="1" spans="1:12" ht="26.25">
      <c r="A1" s="199" t="s">
        <v>364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3" spans="2:12" ht="12.75">
      <c r="B3" s="143"/>
      <c r="C3" s="143"/>
      <c r="D3" s="143"/>
      <c r="E3" s="143"/>
      <c r="F3" s="143"/>
      <c r="G3" s="144"/>
      <c r="H3" s="143"/>
      <c r="I3" s="143"/>
      <c r="J3" s="143"/>
      <c r="K3" s="143"/>
      <c r="L3" s="143"/>
    </row>
    <row r="4" spans="2:12" ht="20.25">
      <c r="B4" s="266" t="s">
        <v>6</v>
      </c>
      <c r="C4" s="266"/>
      <c r="D4" s="266"/>
      <c r="E4" s="266"/>
      <c r="F4" s="266"/>
      <c r="G4" s="148"/>
      <c r="H4" s="269" t="str">
        <f>'INPUT SHEET'!$A$42</f>
        <v>Alternate System</v>
      </c>
      <c r="I4" s="270"/>
      <c r="J4" s="270"/>
      <c r="K4" s="270"/>
      <c r="L4" s="270"/>
    </row>
    <row r="5" spans="2:12" ht="12.75">
      <c r="B5" s="143"/>
      <c r="C5" s="143"/>
      <c r="D5" s="143"/>
      <c r="E5" s="143"/>
      <c r="F5" s="143"/>
      <c r="G5" s="144"/>
      <c r="H5" s="143"/>
      <c r="I5" s="143"/>
      <c r="J5" s="143"/>
      <c r="K5" s="143"/>
      <c r="L5" s="143"/>
    </row>
    <row r="6" spans="2:12" ht="12.75">
      <c r="B6" s="149" t="s">
        <v>7</v>
      </c>
      <c r="C6" s="149" t="s">
        <v>8</v>
      </c>
      <c r="D6" s="149" t="s">
        <v>9</v>
      </c>
      <c r="E6" s="149" t="s">
        <v>10</v>
      </c>
      <c r="F6" s="149" t="s">
        <v>11</v>
      </c>
      <c r="G6" s="150"/>
      <c r="H6" s="149" t="s">
        <v>7</v>
      </c>
      <c r="I6" s="149" t="s">
        <v>8</v>
      </c>
      <c r="J6" s="149" t="s">
        <v>9</v>
      </c>
      <c r="K6" s="149" t="s">
        <v>10</v>
      </c>
      <c r="L6" s="149" t="s">
        <v>11</v>
      </c>
    </row>
    <row r="7" spans="2:12" ht="12.75">
      <c r="B7" s="143"/>
      <c r="C7" s="143"/>
      <c r="D7" s="143"/>
      <c r="E7" s="143"/>
      <c r="F7" s="143"/>
      <c r="G7" s="144"/>
      <c r="H7" s="143"/>
      <c r="I7" s="143"/>
      <c r="J7" s="143"/>
      <c r="K7" s="143"/>
      <c r="L7" s="143"/>
    </row>
    <row r="8" spans="1:12" ht="12.75">
      <c r="A8" s="141" t="s">
        <v>14</v>
      </c>
      <c r="B8" s="151" t="str">
        <f>'INPUT SHEET'!B27</f>
        <v>??</v>
      </c>
      <c r="C8" s="151" t="str">
        <f>'INPUT SHEET'!C27</f>
        <v>??</v>
      </c>
      <c r="D8" s="151" t="str">
        <f>'INPUT SHEET'!D27</f>
        <v>??</v>
      </c>
      <c r="E8" s="151" t="str">
        <f>'INPUT SHEET'!E27</f>
        <v>??</v>
      </c>
      <c r="F8" s="151" t="str">
        <f>'INPUT SHEET'!F27</f>
        <v>??</v>
      </c>
      <c r="G8" s="144"/>
      <c r="H8" s="202" t="str">
        <f>'INPUT SHEET'!B45</f>
        <v>??</v>
      </c>
      <c r="I8" s="202" t="str">
        <f>'INPUT SHEET'!C45</f>
        <v>??</v>
      </c>
      <c r="J8" s="202" t="str">
        <f>'INPUT SHEET'!D45</f>
        <v>??</v>
      </c>
      <c r="K8" s="202" t="str">
        <f>'INPUT SHEET'!E45</f>
        <v>??</v>
      </c>
      <c r="L8" s="202" t="str">
        <f>'INPUT SHEET'!F45</f>
        <v>??</v>
      </c>
    </row>
    <row r="9" spans="1:12" ht="12.75">
      <c r="A9" s="141"/>
      <c r="B9" s="143"/>
      <c r="C9" s="143"/>
      <c r="D9" s="143"/>
      <c r="E9" s="143"/>
      <c r="F9" s="143"/>
      <c r="G9" s="144"/>
      <c r="H9" s="143"/>
      <c r="I9" s="143"/>
      <c r="J9" s="143"/>
      <c r="K9" s="143"/>
      <c r="L9" s="143"/>
    </row>
    <row r="10" spans="1:12" ht="12.75">
      <c r="A10" s="141" t="s">
        <v>12</v>
      </c>
      <c r="B10" s="143">
        <f>'INPUT SHEET'!B31</f>
        <v>0</v>
      </c>
      <c r="C10" s="143">
        <f>'INPUT SHEET'!C31</f>
        <v>0</v>
      </c>
      <c r="D10" s="143">
        <f>'INPUT SHEET'!D31</f>
        <v>0</v>
      </c>
      <c r="E10" s="143">
        <f>'INPUT SHEET'!E31</f>
        <v>0</v>
      </c>
      <c r="F10" s="143">
        <f>'INPUT SHEET'!F31</f>
        <v>0</v>
      </c>
      <c r="G10" s="144"/>
      <c r="H10" s="143">
        <f>'INPUT SHEET'!B49</f>
        <v>0</v>
      </c>
      <c r="I10" s="143">
        <f>'INPUT SHEET'!C49</f>
        <v>0</v>
      </c>
      <c r="J10" s="143">
        <f>'INPUT SHEET'!D49</f>
        <v>0</v>
      </c>
      <c r="K10" s="143">
        <f>'INPUT SHEET'!E49</f>
        <v>0</v>
      </c>
      <c r="L10" s="143">
        <f>'INPUT SHEET'!F49</f>
        <v>0</v>
      </c>
    </row>
    <row r="11" spans="1:12" ht="12.75">
      <c r="A11" s="141"/>
      <c r="B11" s="143"/>
      <c r="C11" s="143"/>
      <c r="D11" s="143"/>
      <c r="E11" s="143"/>
      <c r="F11" s="143"/>
      <c r="G11" s="144"/>
      <c r="H11" s="143"/>
      <c r="I11" s="143"/>
      <c r="J11" s="143"/>
      <c r="K11" s="143"/>
      <c r="L11" s="143"/>
    </row>
    <row r="12" spans="1:12" ht="12.75">
      <c r="A12" s="141" t="str">
        <f>'INPUT SHEET'!A33</f>
        <v>Operating Hours / Day</v>
      </c>
      <c r="B12" s="143">
        <f>'INPUT SHEET'!B33</f>
        <v>0</v>
      </c>
      <c r="C12" s="143">
        <f>'INPUT SHEET'!C33</f>
        <v>0</v>
      </c>
      <c r="D12" s="143">
        <f>'INPUT SHEET'!D33</f>
        <v>0</v>
      </c>
      <c r="E12" s="143">
        <f>'INPUT SHEET'!E33</f>
        <v>0</v>
      </c>
      <c r="F12" s="143">
        <f>'INPUT SHEET'!F33</f>
        <v>0</v>
      </c>
      <c r="G12" s="144"/>
      <c r="H12" s="143">
        <f>'INPUT SHEET'!B51</f>
        <v>0</v>
      </c>
      <c r="I12" s="143">
        <f>'INPUT SHEET'!C51</f>
        <v>0</v>
      </c>
      <c r="J12" s="143">
        <f>'INPUT SHEET'!D51</f>
        <v>0</v>
      </c>
      <c r="K12" s="143">
        <f>'INPUT SHEET'!E51</f>
        <v>0</v>
      </c>
      <c r="L12" s="143">
        <f>'INPUT SHEET'!F51</f>
        <v>0</v>
      </c>
    </row>
    <row r="13" spans="1:12" ht="12.75">
      <c r="A13" s="141" t="str">
        <f>'INPUT SHEET'!A34</f>
        <v>Annual Operating Hours (365 days)</v>
      </c>
      <c r="B13" s="143">
        <f>'INPUT SHEET'!B34</f>
        <v>0</v>
      </c>
      <c r="C13" s="143">
        <f>'INPUT SHEET'!C34</f>
        <v>0</v>
      </c>
      <c r="D13" s="143">
        <f>'INPUT SHEET'!D34</f>
        <v>0</v>
      </c>
      <c r="E13" s="143">
        <f>'INPUT SHEET'!E34</f>
        <v>0</v>
      </c>
      <c r="F13" s="143">
        <f>'INPUT SHEET'!F34</f>
        <v>0</v>
      </c>
      <c r="G13" s="144"/>
      <c r="H13" s="143">
        <f>'INPUT SHEET'!B52</f>
        <v>0</v>
      </c>
      <c r="I13" s="143">
        <f>'INPUT SHEET'!C52</f>
        <v>0</v>
      </c>
      <c r="J13" s="143">
        <f>'INPUT SHEET'!D52</f>
        <v>0</v>
      </c>
      <c r="K13" s="143">
        <f>'INPUT SHEET'!E52</f>
        <v>0</v>
      </c>
      <c r="L13" s="143">
        <f>'INPUT SHEET'!F52</f>
        <v>0</v>
      </c>
    </row>
    <row r="14" spans="1:12" ht="12.75">
      <c r="A14" s="141"/>
      <c r="B14" s="143"/>
      <c r="C14" s="143"/>
      <c r="D14" s="143"/>
      <c r="E14" s="143"/>
      <c r="F14" s="143"/>
      <c r="G14" s="144"/>
      <c r="H14" s="143"/>
      <c r="I14" s="143"/>
      <c r="J14" s="143"/>
      <c r="K14" s="143"/>
      <c r="L14" s="143"/>
    </row>
    <row r="15" spans="1:12" ht="12.75">
      <c r="A15" s="141" t="s">
        <v>16</v>
      </c>
      <c r="B15" s="152">
        <f>'INPUT SHEET'!B36</f>
        <v>0</v>
      </c>
      <c r="C15" s="152">
        <f>'INPUT SHEET'!C36</f>
        <v>0</v>
      </c>
      <c r="D15" s="152">
        <f>'INPUT SHEET'!D36</f>
        <v>0</v>
      </c>
      <c r="E15" s="152">
        <f>'INPUT SHEET'!E36</f>
        <v>0</v>
      </c>
      <c r="F15" s="152">
        <f>'INPUT SHEET'!F36</f>
        <v>0</v>
      </c>
      <c r="G15" s="144"/>
      <c r="H15" s="152">
        <f>'INPUT SHEET'!B54</f>
        <v>0</v>
      </c>
      <c r="I15" s="152">
        <f>'INPUT SHEET'!C54</f>
        <v>0</v>
      </c>
      <c r="J15" s="152">
        <f>'INPUT SHEET'!D54</f>
        <v>0</v>
      </c>
      <c r="K15" s="152">
        <f>'INPUT SHEET'!E54</f>
        <v>0</v>
      </c>
      <c r="L15" s="152">
        <f>'INPUT SHEET'!F54</f>
        <v>0</v>
      </c>
    </row>
    <row r="16" spans="1:12" ht="12.75">
      <c r="A16" s="140" t="s">
        <v>27</v>
      </c>
      <c r="B16" s="152">
        <f>'INPUT SHEET'!B37</f>
        <v>0</v>
      </c>
      <c r="C16" s="152">
        <f>'INPUT SHEET'!C37</f>
        <v>0</v>
      </c>
      <c r="D16" s="152">
        <f>'INPUT SHEET'!D37</f>
        <v>0</v>
      </c>
      <c r="E16" s="152">
        <f>'INPUT SHEET'!E37</f>
        <v>0</v>
      </c>
      <c r="F16" s="152">
        <f>'INPUT SHEET'!F37</f>
        <v>0</v>
      </c>
      <c r="G16" s="144"/>
      <c r="H16" s="152"/>
      <c r="I16" s="152"/>
      <c r="J16" s="152"/>
      <c r="K16" s="152"/>
      <c r="L16" s="152"/>
    </row>
    <row r="17" spans="1:12" ht="12.75">
      <c r="A17" s="153" t="s">
        <v>48</v>
      </c>
      <c r="B17" s="152">
        <f>B10*(B15-B16)</f>
        <v>0</v>
      </c>
      <c r="C17" s="152">
        <f>C10*(C15-C16)</f>
        <v>0</v>
      </c>
      <c r="D17" s="152">
        <f>D10*(D15-D16)</f>
        <v>0</v>
      </c>
      <c r="E17" s="152">
        <f>E10*(E15-E16)</f>
        <v>0</v>
      </c>
      <c r="F17" s="152">
        <f>F10*(F15-F16)</f>
        <v>0</v>
      </c>
      <c r="G17" s="144"/>
      <c r="H17" s="152">
        <f>H10*H15</f>
        <v>0</v>
      </c>
      <c r="I17" s="152">
        <f>I10*I15</f>
        <v>0</v>
      </c>
      <c r="J17" s="152">
        <f>J10*J15</f>
        <v>0</v>
      </c>
      <c r="K17" s="152">
        <f>K10*K15</f>
        <v>0</v>
      </c>
      <c r="L17" s="152">
        <f>L10*L15</f>
        <v>0</v>
      </c>
    </row>
    <row r="18" spans="1:12" ht="12.75">
      <c r="A18" s="141"/>
      <c r="B18" s="143"/>
      <c r="C18" s="143"/>
      <c r="D18" s="143"/>
      <c r="E18" s="143"/>
      <c r="F18" s="143"/>
      <c r="G18" s="144"/>
      <c r="H18" s="143"/>
      <c r="I18" s="143"/>
      <c r="J18" s="143"/>
      <c r="K18" s="143"/>
      <c r="L18" s="143"/>
    </row>
    <row r="19" spans="1:12" ht="12.75">
      <c r="A19" s="141" t="s">
        <v>17</v>
      </c>
      <c r="B19" s="152">
        <f>'INPUT SHEET'!B39</f>
        <v>0</v>
      </c>
      <c r="C19" s="152">
        <f>'INPUT SHEET'!C39</f>
        <v>0</v>
      </c>
      <c r="D19" s="152">
        <f>'INPUT SHEET'!D39</f>
        <v>0</v>
      </c>
      <c r="E19" s="152">
        <f>'INPUT SHEET'!E39</f>
        <v>0</v>
      </c>
      <c r="F19" s="152">
        <f>'INPUT SHEET'!F39</f>
        <v>0</v>
      </c>
      <c r="G19" s="144"/>
      <c r="H19" s="152">
        <f>'INPUT SHEET'!B57</f>
        <v>0</v>
      </c>
      <c r="I19" s="152">
        <f>'INPUT SHEET'!C57</f>
        <v>0</v>
      </c>
      <c r="J19" s="152">
        <f>'INPUT SHEET'!D57</f>
        <v>0</v>
      </c>
      <c r="K19" s="152">
        <f>'INPUT SHEET'!E57</f>
        <v>0</v>
      </c>
      <c r="L19" s="152">
        <f>'INPUT SHEET'!F57</f>
        <v>0</v>
      </c>
    </row>
    <row r="20" spans="1:12" ht="12.75">
      <c r="A20" s="141" t="s">
        <v>53</v>
      </c>
      <c r="B20" s="152">
        <f>B10*B19</f>
        <v>0</v>
      </c>
      <c r="C20" s="152">
        <f>C10*C19</f>
        <v>0</v>
      </c>
      <c r="D20" s="152">
        <f>D10*D19</f>
        <v>0</v>
      </c>
      <c r="E20" s="152">
        <f>E10*E19</f>
        <v>0</v>
      </c>
      <c r="F20" s="152">
        <f>F10*F19</f>
        <v>0</v>
      </c>
      <c r="G20" s="144"/>
      <c r="H20" s="152">
        <f>H10*H19</f>
        <v>0</v>
      </c>
      <c r="I20" s="152">
        <f>I10*I19</f>
        <v>0</v>
      </c>
      <c r="J20" s="152">
        <f>J10*J19</f>
        <v>0</v>
      </c>
      <c r="K20" s="152">
        <f>K10*K19</f>
        <v>0</v>
      </c>
      <c r="L20" s="152">
        <f>L10*L19</f>
        <v>0</v>
      </c>
    </row>
    <row r="21" spans="1:12" ht="12.75">
      <c r="A21" s="141"/>
      <c r="B21" s="143"/>
      <c r="C21" s="143"/>
      <c r="D21" s="143"/>
      <c r="E21" s="143"/>
      <c r="F21" s="143"/>
      <c r="G21" s="144"/>
      <c r="H21" s="143"/>
      <c r="I21" s="143"/>
      <c r="J21" s="143"/>
      <c r="K21" s="143"/>
      <c r="L21" s="143"/>
    </row>
    <row r="22" spans="1:12" ht="12.75">
      <c r="A22" s="141" t="s">
        <v>13</v>
      </c>
      <c r="B22" s="143">
        <f>'INPUT SHEET'!B29</f>
        <v>0</v>
      </c>
      <c r="C22" s="143">
        <f>'INPUT SHEET'!C29</f>
        <v>0</v>
      </c>
      <c r="D22" s="143">
        <f>'INPUT SHEET'!D29</f>
        <v>0</v>
      </c>
      <c r="E22" s="143">
        <f>'INPUT SHEET'!E29</f>
        <v>0</v>
      </c>
      <c r="F22" s="143">
        <f>'INPUT SHEET'!F29</f>
        <v>0</v>
      </c>
      <c r="G22" s="144"/>
      <c r="H22" s="143">
        <f>'INPUT SHEET'!B47</f>
        <v>0</v>
      </c>
      <c r="I22" s="143">
        <f>'INPUT SHEET'!C47</f>
        <v>0</v>
      </c>
      <c r="J22" s="143">
        <f>'INPUT SHEET'!D47</f>
        <v>0</v>
      </c>
      <c r="K22" s="143">
        <f>'INPUT SHEET'!E47</f>
        <v>0</v>
      </c>
      <c r="L22" s="143">
        <f>'INPUT SHEET'!F47</f>
        <v>0</v>
      </c>
    </row>
    <row r="23" spans="1:12" ht="12.75">
      <c r="A23" s="141" t="s">
        <v>47</v>
      </c>
      <c r="B23" s="143">
        <f>B10*B22</f>
        <v>0</v>
      </c>
      <c r="C23" s="143">
        <f>C10*C22</f>
        <v>0</v>
      </c>
      <c r="D23" s="143">
        <f>D10*D22</f>
        <v>0</v>
      </c>
      <c r="E23" s="143">
        <f>E10*E22</f>
        <v>0</v>
      </c>
      <c r="F23" s="143">
        <f>F10*F22</f>
        <v>0</v>
      </c>
      <c r="G23" s="144"/>
      <c r="H23" s="143">
        <f>H10*H22</f>
        <v>0</v>
      </c>
      <c r="I23" s="143">
        <f>I10*I22</f>
        <v>0</v>
      </c>
      <c r="J23" s="143">
        <f>J10*J22</f>
        <v>0</v>
      </c>
      <c r="K23" s="143">
        <f>K10*K22</f>
        <v>0</v>
      </c>
      <c r="L23" s="143">
        <f>L10*L22</f>
        <v>0</v>
      </c>
    </row>
    <row r="24" spans="1:12" ht="12.75">
      <c r="A24" s="141"/>
      <c r="B24" s="143"/>
      <c r="C24" s="143"/>
      <c r="D24" s="143"/>
      <c r="E24" s="143"/>
      <c r="F24" s="143"/>
      <c r="G24" s="144"/>
      <c r="H24" s="143"/>
      <c r="I24" s="143"/>
      <c r="J24" s="143"/>
      <c r="K24" s="143"/>
      <c r="L24" s="143"/>
    </row>
    <row r="25" spans="1:12" ht="12.75">
      <c r="A25" s="141"/>
      <c r="B25" s="152"/>
      <c r="C25" s="152"/>
      <c r="D25" s="152"/>
      <c r="E25" s="152"/>
      <c r="F25" s="152"/>
      <c r="G25" s="154"/>
      <c r="H25" s="152"/>
      <c r="I25" s="152"/>
      <c r="J25" s="152"/>
      <c r="K25" s="152"/>
      <c r="L25" s="152"/>
    </row>
    <row r="26" spans="1:12" ht="12.75">
      <c r="A26" s="141" t="s">
        <v>167</v>
      </c>
      <c r="B26" s="152"/>
      <c r="C26" s="152"/>
      <c r="D26" s="152"/>
      <c r="E26" s="152"/>
      <c r="F26" s="152"/>
      <c r="G26" s="154"/>
      <c r="H26" s="152"/>
      <c r="I26" s="152"/>
      <c r="J26" s="152"/>
      <c r="K26" s="152"/>
      <c r="L26" s="152"/>
    </row>
    <row r="27" spans="1:12" ht="15.75">
      <c r="A27" s="155" t="s">
        <v>357</v>
      </c>
      <c r="B27" s="156">
        <f>$B35*B$13*(B$23/1000)</f>
        <v>0</v>
      </c>
      <c r="C27" s="156">
        <f>$B35*C$13*(C$23/1000)</f>
        <v>0</v>
      </c>
      <c r="D27" s="156">
        <f>$B35*D$13*(D$23/1000)</f>
        <v>0</v>
      </c>
      <c r="E27" s="156">
        <f>$B35*E$13*(E$23/1000)</f>
        <v>0</v>
      </c>
      <c r="F27" s="156">
        <f>$B35*F$13*(F$23/1000)</f>
        <v>0</v>
      </c>
      <c r="G27" s="157"/>
      <c r="H27" s="156">
        <f>$B35*H$13*(H$23/1000)</f>
        <v>0</v>
      </c>
      <c r="I27" s="156">
        <f>$B35*I$13*(I$23/1000)</f>
        <v>0</v>
      </c>
      <c r="J27" s="156">
        <f>$B35*J$13*(J$23/1000)</f>
        <v>0</v>
      </c>
      <c r="K27" s="156">
        <f>$B35*K$13*(K$23/1000)</f>
        <v>0</v>
      </c>
      <c r="L27" s="156">
        <f>$B35*L$13*(L$23/1000)</f>
        <v>0</v>
      </c>
    </row>
    <row r="28" spans="1:12" ht="12.75">
      <c r="A28" s="140" t="s">
        <v>365</v>
      </c>
      <c r="B28" s="156">
        <f>$B36*B$13*(B$23/1000)</f>
        <v>0</v>
      </c>
      <c r="C28" s="156">
        <f aca="true" t="shared" si="0" ref="C28:L28">$B36*C$13*(C$23/1000)</f>
        <v>0</v>
      </c>
      <c r="D28" s="156">
        <f t="shared" si="0"/>
        <v>0</v>
      </c>
      <c r="E28" s="156">
        <f t="shared" si="0"/>
        <v>0</v>
      </c>
      <c r="F28" s="156">
        <f t="shared" si="0"/>
        <v>0</v>
      </c>
      <c r="G28" s="144"/>
      <c r="H28" s="156">
        <f t="shared" si="0"/>
        <v>0</v>
      </c>
      <c r="I28" s="156">
        <f t="shared" si="0"/>
        <v>0</v>
      </c>
      <c r="J28" s="156">
        <f t="shared" si="0"/>
        <v>0</v>
      </c>
      <c r="K28" s="156">
        <f t="shared" si="0"/>
        <v>0</v>
      </c>
      <c r="L28" s="156">
        <f t="shared" si="0"/>
        <v>0</v>
      </c>
    </row>
    <row r="29" spans="1:12" ht="12.75">
      <c r="A29" s="140" t="s">
        <v>366</v>
      </c>
      <c r="B29" s="156">
        <f>$B37*B$13*(B$23/1000)</f>
        <v>0</v>
      </c>
      <c r="C29" s="156">
        <f aca="true" t="shared" si="1" ref="C29:F30">$B37*C$13*(C$23/1000)</f>
        <v>0</v>
      </c>
      <c r="D29" s="156">
        <f t="shared" si="1"/>
        <v>0</v>
      </c>
      <c r="E29" s="156">
        <f t="shared" si="1"/>
        <v>0</v>
      </c>
      <c r="F29" s="156">
        <f t="shared" si="1"/>
        <v>0</v>
      </c>
      <c r="H29" s="156">
        <f aca="true" t="shared" si="2" ref="H29:L30">$B37*H$13*(H$23/1000)</f>
        <v>0</v>
      </c>
      <c r="I29" s="156">
        <f t="shared" si="2"/>
        <v>0</v>
      </c>
      <c r="J29" s="156">
        <f t="shared" si="2"/>
        <v>0</v>
      </c>
      <c r="K29" s="156">
        <f t="shared" si="2"/>
        <v>0</v>
      </c>
      <c r="L29" s="156">
        <f t="shared" si="2"/>
        <v>0</v>
      </c>
    </row>
    <row r="30" spans="1:12" ht="12.75">
      <c r="A30" s="140" t="s">
        <v>367</v>
      </c>
      <c r="B30" s="156">
        <f>$B38*B$13*(B$23/1000)</f>
        <v>0</v>
      </c>
      <c r="C30" s="156">
        <f t="shared" si="1"/>
        <v>0</v>
      </c>
      <c r="D30" s="156">
        <f t="shared" si="1"/>
        <v>0</v>
      </c>
      <c r="E30" s="156">
        <f t="shared" si="1"/>
        <v>0</v>
      </c>
      <c r="F30" s="156">
        <f t="shared" si="1"/>
        <v>0</v>
      </c>
      <c r="H30" s="156">
        <f t="shared" si="2"/>
        <v>0</v>
      </c>
      <c r="I30" s="156">
        <f t="shared" si="2"/>
        <v>0</v>
      </c>
      <c r="J30" s="156">
        <f t="shared" si="2"/>
        <v>0</v>
      </c>
      <c r="K30" s="156">
        <f t="shared" si="2"/>
        <v>0</v>
      </c>
      <c r="L30" s="156">
        <f t="shared" si="2"/>
        <v>0</v>
      </c>
    </row>
    <row r="31" spans="3:8" ht="15.75">
      <c r="C31" s="161"/>
      <c r="D31" s="161"/>
      <c r="E31" s="161"/>
      <c r="F31" s="161"/>
      <c r="G31" s="161"/>
      <c r="H31" s="161"/>
    </row>
    <row r="33" spans="1:14" ht="15.75">
      <c r="A33" s="193" t="s">
        <v>364</v>
      </c>
      <c r="B33" s="140"/>
      <c r="C33" s="140"/>
      <c r="D33" s="140"/>
      <c r="E33" s="140"/>
      <c r="N33" s="141"/>
    </row>
    <row r="34" spans="2:16" ht="12.75">
      <c r="B34" s="165"/>
      <c r="C34" s="165"/>
      <c r="D34" s="140"/>
      <c r="E34" s="140"/>
      <c r="O34" s="149"/>
      <c r="P34" s="149"/>
    </row>
    <row r="35" spans="1:16" ht="12.75">
      <c r="A35" s="140" t="s">
        <v>363</v>
      </c>
      <c r="B35" s="254">
        <v>1.6</v>
      </c>
      <c r="C35" s="140"/>
      <c r="D35" s="140"/>
      <c r="E35" s="140"/>
      <c r="N35" s="162"/>
      <c r="O35" s="160"/>
      <c r="P35" s="160"/>
    </row>
    <row r="36" spans="1:16" ht="12.75">
      <c r="A36" s="140" t="s">
        <v>365</v>
      </c>
      <c r="B36" s="255">
        <v>0.079</v>
      </c>
      <c r="C36" s="140"/>
      <c r="D36" s="140"/>
      <c r="E36" s="140"/>
      <c r="N36" s="162"/>
      <c r="O36" s="160"/>
      <c r="P36" s="160"/>
    </row>
    <row r="37" spans="1:18" ht="12.75">
      <c r="A37" s="140" t="s">
        <v>366</v>
      </c>
      <c r="B37" s="255">
        <v>4E-05</v>
      </c>
      <c r="C37" s="140"/>
      <c r="D37" s="140"/>
      <c r="E37" s="140"/>
      <c r="N37" s="162"/>
      <c r="O37" s="160"/>
      <c r="P37" s="160"/>
      <c r="R37" s="162"/>
    </row>
    <row r="38" spans="1:18" ht="12.75">
      <c r="A38" s="253" t="s">
        <v>955</v>
      </c>
      <c r="B38" s="255">
        <v>0.00058</v>
      </c>
      <c r="C38" s="140"/>
      <c r="D38" s="140"/>
      <c r="E38" s="140"/>
      <c r="N38" s="162"/>
      <c r="O38" s="160"/>
      <c r="P38" s="160"/>
      <c r="R38" s="162"/>
    </row>
    <row r="39" spans="1:18" ht="12.75">
      <c r="A39" s="194" t="s">
        <v>368</v>
      </c>
      <c r="B39" s="255">
        <v>0.18</v>
      </c>
      <c r="C39" s="140"/>
      <c r="D39" s="140"/>
      <c r="E39" s="140"/>
      <c r="N39" s="162"/>
      <c r="O39" s="160"/>
      <c r="P39" s="160"/>
      <c r="R39" s="162"/>
    </row>
    <row r="40" spans="2:18" ht="12.75">
      <c r="B40" s="140"/>
      <c r="C40" s="140"/>
      <c r="D40" s="140"/>
      <c r="E40" s="140"/>
      <c r="N40" s="162"/>
      <c r="O40" s="160"/>
      <c r="P40" s="160"/>
      <c r="R40" s="162"/>
    </row>
    <row r="41" spans="1:18" ht="15">
      <c r="A41" s="140" t="s">
        <v>63</v>
      </c>
      <c r="B41" s="166">
        <v>0.0819</v>
      </c>
      <c r="C41" s="167"/>
      <c r="D41" s="167"/>
      <c r="E41" s="167"/>
      <c r="N41" s="162"/>
      <c r="O41" s="160"/>
      <c r="P41" s="160"/>
      <c r="R41" s="162"/>
    </row>
    <row r="42" spans="1:18" ht="15.75">
      <c r="A42" s="140" t="s">
        <v>64</v>
      </c>
      <c r="B42" s="166">
        <v>0.00969</v>
      </c>
      <c r="C42" s="164"/>
      <c r="D42" s="164"/>
      <c r="E42" s="164"/>
      <c r="N42" s="162"/>
      <c r="O42" s="160"/>
      <c r="P42" s="160"/>
      <c r="R42" s="162"/>
    </row>
    <row r="43" spans="1:18" ht="15.75">
      <c r="A43" s="140" t="s">
        <v>65</v>
      </c>
      <c r="B43" s="166">
        <v>0.07197</v>
      </c>
      <c r="C43" s="164"/>
      <c r="D43" s="164"/>
      <c r="E43" s="164"/>
      <c r="N43" s="162"/>
      <c r="O43" s="160"/>
      <c r="P43" s="160"/>
      <c r="R43" s="162"/>
    </row>
    <row r="44" spans="2:18" ht="15.75">
      <c r="B44" s="166"/>
      <c r="C44" s="164"/>
      <c r="D44" s="164"/>
      <c r="E44" s="164"/>
      <c r="N44" s="162"/>
      <c r="O44" s="160"/>
      <c r="P44" s="160"/>
      <c r="R44" s="162"/>
    </row>
    <row r="45" spans="1:18" ht="15.75">
      <c r="A45" s="203" t="s">
        <v>374</v>
      </c>
      <c r="B45" s="164"/>
      <c r="C45" s="164"/>
      <c r="D45" s="169"/>
      <c r="E45" s="169"/>
      <c r="N45" s="162"/>
      <c r="O45" s="160"/>
      <c r="P45" s="160"/>
      <c r="R45" s="162"/>
    </row>
    <row r="46" spans="2:5" ht="12.75">
      <c r="B46" s="140"/>
      <c r="C46" s="140"/>
      <c r="D46" s="140"/>
      <c r="E46" s="140"/>
    </row>
    <row r="47" spans="1:20" ht="15.75">
      <c r="A47" s="200" t="s">
        <v>66</v>
      </c>
      <c r="B47" s="165" t="s">
        <v>372</v>
      </c>
      <c r="C47" s="140"/>
      <c r="D47" s="140"/>
      <c r="E47" s="140"/>
      <c r="S47" s="167"/>
      <c r="T47" s="167"/>
    </row>
    <row r="48" spans="1:20" ht="15.75">
      <c r="A48" s="162" t="s">
        <v>54</v>
      </c>
      <c r="B48" s="170">
        <f>(SUM($H$27:$L$27))-(SUM($B$27:$F$27))</f>
        <v>0</v>
      </c>
      <c r="C48" s="170"/>
      <c r="D48" s="170"/>
      <c r="E48" s="170"/>
      <c r="S48" s="164"/>
      <c r="T48" s="164"/>
    </row>
    <row r="49" spans="1:20" ht="15">
      <c r="A49" s="162" t="s">
        <v>28</v>
      </c>
      <c r="B49" s="170">
        <f>B$48*2</f>
        <v>0</v>
      </c>
      <c r="C49" s="170"/>
      <c r="D49" s="170"/>
      <c r="E49" s="170"/>
      <c r="S49" s="169"/>
      <c r="T49" s="169"/>
    </row>
    <row r="50" spans="1:5" ht="12.75">
      <c r="A50" s="162" t="s">
        <v>29</v>
      </c>
      <c r="B50" s="170">
        <f>B$48*3</f>
        <v>0</v>
      </c>
      <c r="C50" s="170"/>
      <c r="D50" s="170"/>
      <c r="E50" s="170"/>
    </row>
    <row r="51" spans="1:5" ht="12.75">
      <c r="A51" s="162" t="s">
        <v>30</v>
      </c>
      <c r="B51" s="170">
        <f>B$48*4</f>
        <v>0</v>
      </c>
      <c r="C51" s="170"/>
      <c r="D51" s="170"/>
      <c r="E51" s="170"/>
    </row>
    <row r="52" spans="1:5" ht="12.75">
      <c r="A52" s="162" t="s">
        <v>31</v>
      </c>
      <c r="B52" s="170">
        <f>B$48*5</f>
        <v>0</v>
      </c>
      <c r="C52" s="170"/>
      <c r="D52" s="170"/>
      <c r="E52" s="170"/>
    </row>
    <row r="53" spans="1:20" ht="15">
      <c r="A53" s="162" t="s">
        <v>32</v>
      </c>
      <c r="B53" s="170">
        <f>B$48*6</f>
        <v>0</v>
      </c>
      <c r="C53" s="170"/>
      <c r="D53" s="170"/>
      <c r="E53" s="170"/>
      <c r="S53" s="169"/>
      <c r="T53" s="169"/>
    </row>
    <row r="54" spans="1:20" ht="15">
      <c r="A54" s="162" t="s">
        <v>33</v>
      </c>
      <c r="B54" s="170">
        <f>B$48*7</f>
        <v>0</v>
      </c>
      <c r="C54" s="170"/>
      <c r="D54" s="170"/>
      <c r="E54" s="170"/>
      <c r="S54" s="169"/>
      <c r="T54" s="169"/>
    </row>
    <row r="55" spans="1:20" ht="15">
      <c r="A55" s="162" t="s">
        <v>34</v>
      </c>
      <c r="B55" s="170">
        <f>B$48*8</f>
        <v>0</v>
      </c>
      <c r="C55" s="170"/>
      <c r="D55" s="170"/>
      <c r="E55" s="170"/>
      <c r="F55" s="140"/>
      <c r="H55" s="140"/>
      <c r="S55" s="169"/>
      <c r="T55" s="169"/>
    </row>
    <row r="56" spans="1:20" ht="15">
      <c r="A56" s="162" t="s">
        <v>35</v>
      </c>
      <c r="B56" s="170">
        <f>B$48*9</f>
        <v>0</v>
      </c>
      <c r="C56" s="170"/>
      <c r="D56" s="170"/>
      <c r="E56" s="170"/>
      <c r="S56" s="169"/>
      <c r="T56" s="169"/>
    </row>
    <row r="57" spans="1:7" ht="12.75">
      <c r="A57" s="162" t="s">
        <v>36</v>
      </c>
      <c r="B57" s="170">
        <f>B$48*10</f>
        <v>0</v>
      </c>
      <c r="C57" s="170"/>
      <c r="D57" s="170"/>
      <c r="E57" s="170"/>
      <c r="G57" s="149"/>
    </row>
    <row r="58" spans="2:5" ht="12.75">
      <c r="B58" s="170"/>
      <c r="C58" s="170"/>
      <c r="D58" s="170"/>
      <c r="E58" s="170"/>
    </row>
    <row r="59" spans="1:7" ht="14.25">
      <c r="A59" s="200" t="s">
        <v>67</v>
      </c>
      <c r="B59" s="195" t="s">
        <v>371</v>
      </c>
      <c r="C59" s="170"/>
      <c r="D59" s="170"/>
      <c r="E59" s="170"/>
      <c r="G59" s="171"/>
    </row>
    <row r="60" spans="1:5" ht="12.75">
      <c r="A60" s="162" t="s">
        <v>54</v>
      </c>
      <c r="B60" s="170">
        <f aca="true" t="shared" si="3" ref="B60:B69">B48/2204.6</f>
        <v>0</v>
      </c>
      <c r="C60" s="170"/>
      <c r="D60" s="170"/>
      <c r="E60" s="170"/>
    </row>
    <row r="61" spans="1:5" ht="12.75">
      <c r="A61" s="162" t="s">
        <v>28</v>
      </c>
      <c r="B61" s="170">
        <f t="shared" si="3"/>
        <v>0</v>
      </c>
      <c r="C61" s="170"/>
      <c r="D61" s="170"/>
      <c r="E61" s="170"/>
    </row>
    <row r="62" spans="1:5" ht="12.75">
      <c r="A62" s="162" t="s">
        <v>29</v>
      </c>
      <c r="B62" s="170">
        <f t="shared" si="3"/>
        <v>0</v>
      </c>
      <c r="C62" s="170"/>
      <c r="D62" s="170"/>
      <c r="E62" s="170"/>
    </row>
    <row r="63" spans="1:5" ht="12.75">
      <c r="A63" s="162" t="s">
        <v>30</v>
      </c>
      <c r="B63" s="170">
        <f t="shared" si="3"/>
        <v>0</v>
      </c>
      <c r="C63" s="170"/>
      <c r="D63" s="170"/>
      <c r="E63" s="170"/>
    </row>
    <row r="64" spans="1:5" ht="12.75">
      <c r="A64" s="162" t="s">
        <v>31</v>
      </c>
      <c r="B64" s="170">
        <f t="shared" si="3"/>
        <v>0</v>
      </c>
      <c r="C64" s="170"/>
      <c r="D64" s="170"/>
      <c r="E64" s="170"/>
    </row>
    <row r="65" spans="1:5" ht="12.75">
      <c r="A65" s="162" t="s">
        <v>32</v>
      </c>
      <c r="B65" s="170">
        <f t="shared" si="3"/>
        <v>0</v>
      </c>
      <c r="C65" s="170"/>
      <c r="D65" s="170"/>
      <c r="E65" s="170"/>
    </row>
    <row r="66" spans="1:5" ht="12.75">
      <c r="A66" s="162" t="s">
        <v>33</v>
      </c>
      <c r="B66" s="170">
        <f t="shared" si="3"/>
        <v>0</v>
      </c>
      <c r="C66" s="170"/>
      <c r="D66" s="170"/>
      <c r="E66" s="170"/>
    </row>
    <row r="67" spans="1:5" ht="12.75">
      <c r="A67" s="162" t="s">
        <v>34</v>
      </c>
      <c r="B67" s="170">
        <f t="shared" si="3"/>
        <v>0</v>
      </c>
      <c r="C67" s="170"/>
      <c r="D67" s="170"/>
      <c r="E67" s="170"/>
    </row>
    <row r="68" spans="1:8" ht="12.75">
      <c r="A68" s="162" t="s">
        <v>35</v>
      </c>
      <c r="B68" s="170">
        <f t="shared" si="3"/>
        <v>0</v>
      </c>
      <c r="C68" s="170"/>
      <c r="D68" s="170"/>
      <c r="E68" s="170"/>
      <c r="H68" s="172"/>
    </row>
    <row r="69" spans="1:8" ht="12.75">
      <c r="A69" s="162" t="s">
        <v>36</v>
      </c>
      <c r="B69" s="170">
        <f t="shared" si="3"/>
        <v>0</v>
      </c>
      <c r="C69" s="170"/>
      <c r="D69" s="170"/>
      <c r="E69" s="170"/>
      <c r="H69" s="172"/>
    </row>
    <row r="70" spans="1:5" ht="12.75">
      <c r="A70" s="162"/>
      <c r="B70" s="160"/>
      <c r="C70" s="160"/>
      <c r="D70" s="172"/>
      <c r="E70" s="172"/>
    </row>
    <row r="71" spans="1:8" ht="15.75">
      <c r="A71" s="200" t="s">
        <v>365</v>
      </c>
      <c r="B71" s="195" t="s">
        <v>373</v>
      </c>
      <c r="C71" s="160"/>
      <c r="D71" s="172"/>
      <c r="E71" s="172"/>
      <c r="F71" s="164"/>
      <c r="G71" s="164"/>
      <c r="H71" s="164"/>
    </row>
    <row r="72" spans="1:4" ht="12.75">
      <c r="A72" s="162" t="s">
        <v>54</v>
      </c>
      <c r="B72" s="170">
        <f>(SUM($H$28:$L$28))-(SUM($B$28:$F$28))</f>
        <v>0</v>
      </c>
      <c r="C72" s="160"/>
      <c r="D72" s="172"/>
    </row>
    <row r="73" spans="1:2" ht="12.75">
      <c r="A73" s="162" t="s">
        <v>28</v>
      </c>
      <c r="B73" s="170">
        <f>B$72*2</f>
        <v>0</v>
      </c>
    </row>
    <row r="74" spans="1:2" ht="12.75">
      <c r="A74" s="162" t="s">
        <v>29</v>
      </c>
      <c r="B74" s="170">
        <f>B$72*3</f>
        <v>0</v>
      </c>
    </row>
    <row r="75" spans="1:5" ht="15.75">
      <c r="A75" s="162" t="s">
        <v>30</v>
      </c>
      <c r="B75" s="170">
        <f>B$72*4</f>
        <v>0</v>
      </c>
      <c r="E75" s="168"/>
    </row>
    <row r="76" spans="1:2" ht="12.75">
      <c r="A76" s="162" t="s">
        <v>31</v>
      </c>
      <c r="B76" s="170">
        <f>B$72*5</f>
        <v>0</v>
      </c>
    </row>
    <row r="77" spans="1:2" ht="12.75">
      <c r="A77" s="162" t="s">
        <v>32</v>
      </c>
      <c r="B77" s="170">
        <f>B$72*6</f>
        <v>0</v>
      </c>
    </row>
    <row r="78" spans="1:4" ht="12.75">
      <c r="A78" s="162" t="s">
        <v>33</v>
      </c>
      <c r="B78" s="170">
        <f>B$72*7</f>
        <v>0</v>
      </c>
      <c r="C78" s="149"/>
      <c r="D78" s="149"/>
    </row>
    <row r="79" spans="1:3" ht="15.75">
      <c r="A79" s="162" t="s">
        <v>34</v>
      </c>
      <c r="B79" s="170">
        <f>B$72*8</f>
        <v>0</v>
      </c>
      <c r="C79" s="168"/>
    </row>
    <row r="80" spans="1:4" ht="12.75">
      <c r="A80" s="162" t="s">
        <v>35</v>
      </c>
      <c r="B80" s="170">
        <f>B$72*9</f>
        <v>0</v>
      </c>
      <c r="C80" s="146"/>
      <c r="D80" s="172"/>
    </row>
    <row r="81" spans="1:4" ht="12.75">
      <c r="A81" s="162" t="s">
        <v>36</v>
      </c>
      <c r="B81" s="170">
        <f>B$72*10</f>
        <v>0</v>
      </c>
      <c r="C81" s="146"/>
      <c r="D81" s="172"/>
    </row>
    <row r="82" spans="1:4" ht="12.75">
      <c r="A82" s="162"/>
      <c r="B82" s="146"/>
      <c r="C82" s="146"/>
      <c r="D82" s="172"/>
    </row>
    <row r="83" spans="1:4" ht="12.75">
      <c r="A83" s="200" t="s">
        <v>366</v>
      </c>
      <c r="B83" s="195" t="s">
        <v>369</v>
      </c>
      <c r="C83" s="146"/>
      <c r="D83" s="172"/>
    </row>
    <row r="84" spans="1:4" ht="12.75">
      <c r="A84" s="162" t="s">
        <v>54</v>
      </c>
      <c r="B84" s="170">
        <f>(SUM($H$29:$L$29))-(SUM($B$29:$F$29))</f>
        <v>0</v>
      </c>
      <c r="C84" s="146"/>
      <c r="D84" s="172"/>
    </row>
    <row r="85" spans="1:4" ht="12.75">
      <c r="A85" s="162" t="s">
        <v>28</v>
      </c>
      <c r="B85" s="170">
        <f>B$84*2</f>
        <v>0</v>
      </c>
      <c r="C85" s="146"/>
      <c r="D85" s="172"/>
    </row>
    <row r="86" spans="1:4" ht="12.75">
      <c r="A86" s="162" t="s">
        <v>29</v>
      </c>
      <c r="B86" s="170">
        <f>B$84*3</f>
        <v>0</v>
      </c>
      <c r="C86" s="146"/>
      <c r="D86" s="172"/>
    </row>
    <row r="87" spans="1:4" ht="12.75">
      <c r="A87" s="162" t="s">
        <v>30</v>
      </c>
      <c r="B87" s="170">
        <f>B$84*4</f>
        <v>0</v>
      </c>
      <c r="C87" s="146"/>
      <c r="D87" s="172"/>
    </row>
    <row r="88" spans="1:4" ht="12.75">
      <c r="A88" s="162" t="s">
        <v>31</v>
      </c>
      <c r="B88" s="170">
        <f>B$84*5</f>
        <v>0</v>
      </c>
      <c r="C88" s="146"/>
      <c r="D88" s="172"/>
    </row>
    <row r="89" spans="1:4" ht="12.75">
      <c r="A89" s="162" t="s">
        <v>32</v>
      </c>
      <c r="B89" s="170">
        <f>B$84*6</f>
        <v>0</v>
      </c>
      <c r="C89" s="146"/>
      <c r="D89" s="172"/>
    </row>
    <row r="90" spans="1:4" ht="12.75">
      <c r="A90" s="162" t="s">
        <v>33</v>
      </c>
      <c r="B90" s="170">
        <f>B$84*7</f>
        <v>0</v>
      </c>
      <c r="C90" s="146"/>
      <c r="D90" s="172"/>
    </row>
    <row r="91" spans="1:2" ht="12.75">
      <c r="A91" s="162" t="s">
        <v>34</v>
      </c>
      <c r="B91" s="170">
        <f>B$84*8</f>
        <v>0</v>
      </c>
    </row>
    <row r="92" spans="1:2" ht="12.75">
      <c r="A92" s="162" t="s">
        <v>35</v>
      </c>
      <c r="B92" s="170">
        <f>B$84*9</f>
        <v>0</v>
      </c>
    </row>
    <row r="93" spans="1:2" ht="12.75">
      <c r="A93" s="162" t="s">
        <v>36</v>
      </c>
      <c r="B93" s="170">
        <f>B$84*10</f>
        <v>0</v>
      </c>
    </row>
    <row r="94" spans="1:2" ht="12.75">
      <c r="A94" s="162"/>
      <c r="B94" s="170"/>
    </row>
    <row r="95" spans="1:2" ht="12.75">
      <c r="A95" s="200" t="s">
        <v>377</v>
      </c>
      <c r="B95" s="195" t="s">
        <v>370</v>
      </c>
    </row>
    <row r="96" spans="1:2" ht="12.75">
      <c r="A96" s="162" t="s">
        <v>54</v>
      </c>
      <c r="B96" s="170">
        <f>(SUM($H$30:$L$30))-(SUM($B$30:$F$30))</f>
        <v>0</v>
      </c>
    </row>
    <row r="97" spans="1:2" ht="12.75">
      <c r="A97" s="162" t="s">
        <v>28</v>
      </c>
      <c r="B97" s="170">
        <f>B$96*2</f>
        <v>0</v>
      </c>
    </row>
    <row r="98" spans="1:2" ht="12.75">
      <c r="A98" s="162" t="s">
        <v>29</v>
      </c>
      <c r="B98" s="170">
        <f>B$96*3</f>
        <v>0</v>
      </c>
    </row>
    <row r="99" spans="1:2" ht="12.75">
      <c r="A99" s="162" t="s">
        <v>30</v>
      </c>
      <c r="B99" s="170">
        <f>B$96*4</f>
        <v>0</v>
      </c>
    </row>
    <row r="100" spans="1:2" ht="12.75">
      <c r="A100" s="162" t="s">
        <v>31</v>
      </c>
      <c r="B100" s="170">
        <f>B$96*5</f>
        <v>0</v>
      </c>
    </row>
    <row r="101" spans="1:2" ht="12.75">
      <c r="A101" s="162" t="s">
        <v>32</v>
      </c>
      <c r="B101" s="170">
        <f>B$96*6</f>
        <v>0</v>
      </c>
    </row>
    <row r="102" spans="1:2" ht="12.75">
      <c r="A102" s="162" t="s">
        <v>33</v>
      </c>
      <c r="B102" s="170">
        <f>B$96*7</f>
        <v>0</v>
      </c>
    </row>
    <row r="103" spans="1:2" ht="12.75">
      <c r="A103" s="162" t="s">
        <v>34</v>
      </c>
      <c r="B103" s="170">
        <f>B$96*8</f>
        <v>0</v>
      </c>
    </row>
    <row r="104" spans="1:2" ht="12.75">
      <c r="A104" s="162" t="s">
        <v>35</v>
      </c>
      <c r="B104" s="170">
        <f>B$96*9</f>
        <v>0</v>
      </c>
    </row>
    <row r="105" spans="1:2" ht="12.75">
      <c r="A105" s="162" t="s">
        <v>36</v>
      </c>
      <c r="B105" s="170">
        <f>B$96*10</f>
        <v>0</v>
      </c>
    </row>
    <row r="107" spans="1:2" ht="12.75">
      <c r="A107" s="201" t="s">
        <v>368</v>
      </c>
      <c r="B107" s="196" t="s">
        <v>38</v>
      </c>
    </row>
    <row r="108" spans="1:2" ht="12.75">
      <c r="A108" s="162" t="s">
        <v>54</v>
      </c>
      <c r="B108" s="170">
        <f aca="true" t="shared" si="4" ref="B108:B117">B60*0.18</f>
        <v>0</v>
      </c>
    </row>
    <row r="109" spans="1:2" ht="12.75">
      <c r="A109" s="162" t="s">
        <v>28</v>
      </c>
      <c r="B109" s="170">
        <f t="shared" si="4"/>
        <v>0</v>
      </c>
    </row>
    <row r="110" spans="1:2" ht="12.75">
      <c r="A110" s="162" t="s">
        <v>29</v>
      </c>
      <c r="B110" s="170">
        <f t="shared" si="4"/>
        <v>0</v>
      </c>
    </row>
    <row r="111" spans="1:2" ht="12.75">
      <c r="A111" s="162" t="s">
        <v>30</v>
      </c>
      <c r="B111" s="170">
        <f t="shared" si="4"/>
        <v>0</v>
      </c>
    </row>
    <row r="112" spans="1:2" ht="12.75">
      <c r="A112" s="162" t="s">
        <v>31</v>
      </c>
      <c r="B112" s="170">
        <f t="shared" si="4"/>
        <v>0</v>
      </c>
    </row>
    <row r="113" spans="1:2" ht="12.75">
      <c r="A113" s="162" t="s">
        <v>32</v>
      </c>
      <c r="B113" s="170">
        <f t="shared" si="4"/>
        <v>0</v>
      </c>
    </row>
    <row r="114" spans="1:2" ht="12.75">
      <c r="A114" s="162" t="s">
        <v>33</v>
      </c>
      <c r="B114" s="170">
        <f t="shared" si="4"/>
        <v>0</v>
      </c>
    </row>
    <row r="115" spans="1:2" ht="12.75">
      <c r="A115" s="162" t="s">
        <v>34</v>
      </c>
      <c r="B115" s="170">
        <f t="shared" si="4"/>
        <v>0</v>
      </c>
    </row>
    <row r="116" spans="1:2" ht="12.75">
      <c r="A116" s="162" t="s">
        <v>35</v>
      </c>
      <c r="B116" s="170">
        <f t="shared" si="4"/>
        <v>0</v>
      </c>
    </row>
    <row r="117" spans="1:2" ht="12.75">
      <c r="A117" s="162" t="s">
        <v>36</v>
      </c>
      <c r="B117" s="170">
        <f t="shared" si="4"/>
        <v>0</v>
      </c>
    </row>
  </sheetData>
  <sheetProtection password="85FE" sheet="1" objects="1" scenarios="1" selectLockedCells="1"/>
  <mergeCells count="2">
    <mergeCell ref="B4:F4"/>
    <mergeCell ref="H4:L4"/>
  </mergeCells>
  <hyperlinks>
    <hyperlink ref="A45" r:id="rId1" display="http://www.epa.gov/cleanenergy/energy-resources/calculator.html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87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31.8515625" style="60" bestFit="1" customWidth="1"/>
    <col min="2" max="2" width="18.00390625" style="59" customWidth="1"/>
  </cols>
  <sheetData>
    <row r="2" spans="1:7" ht="26.25">
      <c r="A2" s="271" t="s">
        <v>508</v>
      </c>
      <c r="B2" s="272"/>
      <c r="C2" s="272"/>
      <c r="D2" s="272"/>
      <c r="E2" s="272"/>
      <c r="F2" s="272"/>
      <c r="G2" s="273"/>
    </row>
    <row r="3" spans="1:7" ht="19.5" customHeight="1">
      <c r="A3" s="96"/>
      <c r="B3" s="57"/>
      <c r="C3" s="57"/>
      <c r="D3" s="57"/>
      <c r="E3" s="57"/>
      <c r="F3" s="57"/>
      <c r="G3" s="57"/>
    </row>
    <row r="4" ht="12.75">
      <c r="A4" s="58" t="s">
        <v>240</v>
      </c>
    </row>
    <row r="6" spans="1:2" ht="12.75">
      <c r="A6" s="214" t="s">
        <v>506</v>
      </c>
      <c r="B6" s="214" t="s">
        <v>507</v>
      </c>
    </row>
    <row r="8" spans="1:2" ht="13.5" customHeight="1">
      <c r="A8" s="279" t="s">
        <v>925</v>
      </c>
      <c r="B8" s="280">
        <v>19.5</v>
      </c>
    </row>
    <row r="9" spans="1:2" ht="13.5" customHeight="1">
      <c r="A9" s="279" t="s">
        <v>925</v>
      </c>
      <c r="B9" s="280">
        <v>19.5</v>
      </c>
    </row>
    <row r="10" spans="1:2" ht="13.5" customHeight="1">
      <c r="A10" s="279" t="s">
        <v>796</v>
      </c>
      <c r="B10" s="280">
        <v>19.5</v>
      </c>
    </row>
    <row r="11" spans="1:2" ht="13.5" customHeight="1">
      <c r="A11" s="279" t="s">
        <v>796</v>
      </c>
      <c r="B11" s="280">
        <v>19.5</v>
      </c>
    </row>
    <row r="12" spans="1:2" ht="13.5" customHeight="1">
      <c r="A12" s="279" t="s">
        <v>797</v>
      </c>
      <c r="B12" s="280">
        <v>29</v>
      </c>
    </row>
    <row r="13" spans="1:2" ht="13.5" customHeight="1">
      <c r="A13" s="279" t="s">
        <v>798</v>
      </c>
      <c r="B13" s="280">
        <v>29</v>
      </c>
    </row>
    <row r="14" spans="1:2" ht="13.5" customHeight="1">
      <c r="A14" s="279" t="s">
        <v>799</v>
      </c>
      <c r="B14" s="280">
        <v>29</v>
      </c>
    </row>
    <row r="15" spans="1:2" ht="13.5" customHeight="1">
      <c r="A15" s="279" t="s">
        <v>800</v>
      </c>
      <c r="B15" s="280">
        <v>43</v>
      </c>
    </row>
    <row r="16" spans="1:2" ht="13.5" customHeight="1">
      <c r="A16" s="279" t="s">
        <v>801</v>
      </c>
      <c r="B16" s="280">
        <v>43</v>
      </c>
    </row>
    <row r="17" spans="1:2" ht="13.5" customHeight="1">
      <c r="A17" s="279" t="s">
        <v>802</v>
      </c>
      <c r="B17" s="280">
        <v>43</v>
      </c>
    </row>
    <row r="18" spans="1:2" ht="13.5" customHeight="1">
      <c r="A18" s="279" t="s">
        <v>803</v>
      </c>
      <c r="B18" s="280">
        <v>29</v>
      </c>
    </row>
    <row r="19" spans="1:2" ht="13.5" customHeight="1">
      <c r="A19" s="279" t="s">
        <v>804</v>
      </c>
      <c r="B19" s="280">
        <v>29</v>
      </c>
    </row>
    <row r="20" spans="1:2" ht="13.5" customHeight="1">
      <c r="A20" s="279" t="s">
        <v>805</v>
      </c>
      <c r="B20" s="280">
        <v>29</v>
      </c>
    </row>
    <row r="21" spans="1:2" ht="13.5" customHeight="1">
      <c r="A21" s="279" t="s">
        <v>926</v>
      </c>
      <c r="B21" s="280">
        <v>11.4</v>
      </c>
    </row>
    <row r="22" spans="1:2" ht="13.5" customHeight="1">
      <c r="A22" s="279" t="s">
        <v>927</v>
      </c>
      <c r="B22" s="280">
        <v>11.4</v>
      </c>
    </row>
    <row r="23" spans="1:2" ht="13.5" customHeight="1">
      <c r="A23" s="279" t="s">
        <v>928</v>
      </c>
      <c r="B23" s="280">
        <v>11.4</v>
      </c>
    </row>
    <row r="24" spans="1:2" ht="13.5" customHeight="1">
      <c r="A24" s="279" t="s">
        <v>929</v>
      </c>
      <c r="B24" s="280">
        <v>11.4</v>
      </c>
    </row>
    <row r="25" spans="1:2" ht="13.5" customHeight="1">
      <c r="A25" s="279" t="s">
        <v>930</v>
      </c>
      <c r="B25" s="280">
        <v>11.4</v>
      </c>
    </row>
    <row r="26" spans="1:2" ht="13.5" customHeight="1">
      <c r="A26" s="279" t="s">
        <v>931</v>
      </c>
      <c r="B26" s="280">
        <v>11.4</v>
      </c>
    </row>
    <row r="27" spans="1:2" ht="13.5" customHeight="1">
      <c r="A27" s="279" t="s">
        <v>510</v>
      </c>
      <c r="B27" s="280">
        <v>34</v>
      </c>
    </row>
    <row r="28" spans="1:2" ht="13.5" customHeight="1">
      <c r="A28" s="279" t="s">
        <v>511</v>
      </c>
      <c r="B28" s="280">
        <v>34</v>
      </c>
    </row>
    <row r="29" spans="1:2" ht="13.5" customHeight="1">
      <c r="A29" s="279" t="s">
        <v>512</v>
      </c>
      <c r="B29" s="280">
        <v>34</v>
      </c>
    </row>
    <row r="30" spans="1:2" ht="13.5" customHeight="1">
      <c r="A30" s="279" t="s">
        <v>513</v>
      </c>
      <c r="B30" s="280">
        <v>27</v>
      </c>
    </row>
    <row r="31" spans="1:2" ht="13.5" customHeight="1">
      <c r="A31" s="279" t="s">
        <v>514</v>
      </c>
      <c r="B31" s="280">
        <v>27</v>
      </c>
    </row>
    <row r="32" spans="1:2" ht="13.5" customHeight="1">
      <c r="A32" s="279" t="s">
        <v>515</v>
      </c>
      <c r="B32" s="280">
        <v>27</v>
      </c>
    </row>
    <row r="33" spans="1:2" ht="13.5" customHeight="1">
      <c r="A33" s="279" t="s">
        <v>714</v>
      </c>
      <c r="B33" s="280">
        <v>10</v>
      </c>
    </row>
    <row r="34" spans="1:2" ht="13.5" customHeight="1">
      <c r="A34" s="279" t="s">
        <v>516</v>
      </c>
      <c r="B34" s="280">
        <v>34</v>
      </c>
    </row>
    <row r="35" spans="1:2" ht="13.5" customHeight="1">
      <c r="A35" s="279" t="s">
        <v>517</v>
      </c>
      <c r="B35" s="280">
        <v>34</v>
      </c>
    </row>
    <row r="36" spans="1:2" ht="13.5" customHeight="1">
      <c r="A36" s="279" t="s">
        <v>518</v>
      </c>
      <c r="B36" s="280">
        <v>34</v>
      </c>
    </row>
    <row r="37" spans="1:2" ht="13.5" customHeight="1">
      <c r="A37" s="279" t="s">
        <v>519</v>
      </c>
      <c r="B37" s="280">
        <v>27</v>
      </c>
    </row>
    <row r="38" spans="1:2" ht="13.5" customHeight="1">
      <c r="A38" s="279" t="s">
        <v>520</v>
      </c>
      <c r="B38" s="280">
        <v>27</v>
      </c>
    </row>
    <row r="39" spans="1:2" ht="13.5" customHeight="1">
      <c r="A39" s="279" t="s">
        <v>521</v>
      </c>
      <c r="B39" s="280">
        <v>27</v>
      </c>
    </row>
    <row r="40" spans="1:2" ht="13.5" customHeight="1">
      <c r="A40" s="279" t="s">
        <v>715</v>
      </c>
      <c r="B40" s="280">
        <v>10</v>
      </c>
    </row>
    <row r="41" spans="1:2" ht="12.75">
      <c r="A41" s="279" t="s">
        <v>522</v>
      </c>
      <c r="B41" s="280">
        <v>56</v>
      </c>
    </row>
    <row r="42" spans="1:2" ht="12.75">
      <c r="A42" s="279" t="s">
        <v>523</v>
      </c>
      <c r="B42" s="280">
        <v>54</v>
      </c>
    </row>
    <row r="43" spans="1:2" ht="12.75">
      <c r="A43" s="279" t="s">
        <v>524</v>
      </c>
      <c r="B43" s="280">
        <v>54</v>
      </c>
    </row>
    <row r="44" spans="1:2" ht="12.75">
      <c r="A44" s="279" t="s">
        <v>525</v>
      </c>
      <c r="B44" s="280">
        <v>45</v>
      </c>
    </row>
    <row r="45" spans="1:2" ht="12.75">
      <c r="A45" s="279" t="s">
        <v>526</v>
      </c>
      <c r="B45" s="280">
        <v>44</v>
      </c>
    </row>
    <row r="46" spans="1:2" ht="12.75">
      <c r="A46" s="279" t="s">
        <v>527</v>
      </c>
      <c r="B46" s="280">
        <v>45</v>
      </c>
    </row>
    <row r="47" spans="1:2" ht="12.75">
      <c r="A47" s="279" t="s">
        <v>716</v>
      </c>
      <c r="B47" s="280">
        <v>10</v>
      </c>
    </row>
    <row r="48" spans="1:2" ht="12.75">
      <c r="A48" s="279" t="s">
        <v>959</v>
      </c>
      <c r="B48" s="280">
        <v>11.3</v>
      </c>
    </row>
    <row r="49" spans="1:2" ht="12.75">
      <c r="A49" s="279" t="s">
        <v>960</v>
      </c>
      <c r="B49" s="280">
        <v>150</v>
      </c>
    </row>
    <row r="50" spans="1:2" ht="12.75">
      <c r="A50" s="279" t="s">
        <v>961</v>
      </c>
      <c r="B50" s="280">
        <v>153</v>
      </c>
    </row>
    <row r="51" spans="1:2" ht="12.75">
      <c r="A51" s="279" t="s">
        <v>962</v>
      </c>
      <c r="B51" s="280">
        <v>151</v>
      </c>
    </row>
    <row r="52" spans="1:2" ht="12.75">
      <c r="A52" s="279" t="s">
        <v>963</v>
      </c>
      <c r="B52" s="280">
        <v>151</v>
      </c>
    </row>
    <row r="53" spans="1:2" ht="12.75">
      <c r="A53" s="279" t="s">
        <v>964</v>
      </c>
      <c r="B53" s="280">
        <v>76.7</v>
      </c>
    </row>
    <row r="54" spans="1:2" ht="12.75">
      <c r="A54" s="279" t="s">
        <v>965</v>
      </c>
      <c r="B54" s="280">
        <v>76.6</v>
      </c>
    </row>
    <row r="55" spans="1:2" ht="12.75">
      <c r="A55" s="279" t="s">
        <v>966</v>
      </c>
      <c r="B55" s="280">
        <v>75</v>
      </c>
    </row>
    <row r="56" spans="1:2" ht="12.75">
      <c r="A56" s="279" t="s">
        <v>967</v>
      </c>
      <c r="B56" s="280">
        <v>75</v>
      </c>
    </row>
    <row r="57" spans="1:2" ht="12.75">
      <c r="A57" s="279" t="s">
        <v>968</v>
      </c>
      <c r="B57" s="280">
        <v>103.3</v>
      </c>
    </row>
    <row r="58" spans="1:2" ht="12.75">
      <c r="A58" s="279" t="s">
        <v>969</v>
      </c>
      <c r="B58" s="280">
        <v>103.4</v>
      </c>
    </row>
    <row r="59" spans="1:2" ht="12.75">
      <c r="A59" s="279" t="s">
        <v>970</v>
      </c>
      <c r="B59" s="280">
        <v>105</v>
      </c>
    </row>
    <row r="60" spans="1:2" ht="12.75">
      <c r="A60" s="279" t="s">
        <v>971</v>
      </c>
      <c r="B60" s="280">
        <v>105</v>
      </c>
    </row>
    <row r="61" spans="1:2" ht="12.75">
      <c r="A61" s="279" t="s">
        <v>972</v>
      </c>
      <c r="B61" s="280">
        <v>129.5</v>
      </c>
    </row>
    <row r="62" spans="1:2" ht="12.75">
      <c r="A62" s="279" t="s">
        <v>973</v>
      </c>
      <c r="B62" s="280">
        <v>129.2</v>
      </c>
    </row>
    <row r="63" spans="1:2" ht="12.75">
      <c r="A63" s="279" t="s">
        <v>974</v>
      </c>
      <c r="B63" s="280">
        <v>129</v>
      </c>
    </row>
    <row r="64" spans="1:2" ht="12.75">
      <c r="A64" s="279" t="s">
        <v>975</v>
      </c>
      <c r="B64" s="280">
        <v>129</v>
      </c>
    </row>
    <row r="65" spans="1:2" ht="12.75">
      <c r="A65" s="279" t="s">
        <v>976</v>
      </c>
      <c r="B65" s="280">
        <v>196</v>
      </c>
    </row>
    <row r="66" spans="1:2" ht="12.75">
      <c r="A66" s="279" t="s">
        <v>977</v>
      </c>
      <c r="B66" s="280">
        <v>196</v>
      </c>
    </row>
    <row r="67" spans="1:2" ht="12.75">
      <c r="A67" s="279" t="s">
        <v>978</v>
      </c>
      <c r="B67" s="280">
        <v>197</v>
      </c>
    </row>
    <row r="68" spans="1:2" ht="12.75">
      <c r="A68" s="279" t="s">
        <v>979</v>
      </c>
      <c r="B68" s="280">
        <v>197</v>
      </c>
    </row>
    <row r="69" spans="1:2" ht="12.75">
      <c r="A69" s="279" t="s">
        <v>706</v>
      </c>
      <c r="B69" s="280">
        <v>55</v>
      </c>
    </row>
    <row r="70" spans="1:2" ht="12.75">
      <c r="A70" s="279" t="s">
        <v>707</v>
      </c>
      <c r="B70" s="280">
        <v>36.1</v>
      </c>
    </row>
    <row r="71" spans="1:2" ht="12.75">
      <c r="A71" s="279" t="s">
        <v>665</v>
      </c>
      <c r="B71" s="280">
        <v>189</v>
      </c>
    </row>
    <row r="72" spans="1:2" ht="12.75">
      <c r="A72" s="279" t="s">
        <v>666</v>
      </c>
      <c r="B72" s="280">
        <v>145</v>
      </c>
    </row>
    <row r="73" spans="1:2" ht="12.75">
      <c r="A73" s="279" t="s">
        <v>667</v>
      </c>
      <c r="B73" s="280">
        <v>155</v>
      </c>
    </row>
    <row r="74" spans="1:2" ht="12.75">
      <c r="A74" s="279" t="s">
        <v>668</v>
      </c>
      <c r="B74" s="280">
        <v>75</v>
      </c>
    </row>
    <row r="75" spans="1:2" ht="12.75">
      <c r="A75" s="279" t="s">
        <v>669</v>
      </c>
      <c r="B75" s="280">
        <v>147</v>
      </c>
    </row>
    <row r="76" spans="1:2" ht="12.75">
      <c r="A76" s="279" t="s">
        <v>670</v>
      </c>
      <c r="B76" s="280">
        <v>98</v>
      </c>
    </row>
    <row r="77" spans="1:2" ht="12.75">
      <c r="A77" s="279" t="s">
        <v>671</v>
      </c>
      <c r="B77" s="280">
        <v>189</v>
      </c>
    </row>
    <row r="78" spans="1:2" ht="12.75">
      <c r="A78" s="279" t="s">
        <v>672</v>
      </c>
      <c r="B78" s="280">
        <v>145</v>
      </c>
    </row>
    <row r="79" spans="1:2" ht="12.75">
      <c r="A79" s="279" t="s">
        <v>673</v>
      </c>
      <c r="B79" s="280">
        <v>155</v>
      </c>
    </row>
    <row r="80" spans="1:2" ht="12.75">
      <c r="A80" s="279" t="s">
        <v>674</v>
      </c>
      <c r="B80" s="280">
        <v>75</v>
      </c>
    </row>
    <row r="81" spans="1:2" ht="12.75">
      <c r="A81" s="279" t="s">
        <v>675</v>
      </c>
      <c r="B81" s="280">
        <v>147</v>
      </c>
    </row>
    <row r="82" spans="1:2" ht="12.75">
      <c r="A82" s="279" t="s">
        <v>676</v>
      </c>
      <c r="B82" s="280">
        <v>97</v>
      </c>
    </row>
    <row r="83" spans="1:2" ht="12.75">
      <c r="A83" s="279" t="s">
        <v>717</v>
      </c>
      <c r="B83" s="280">
        <v>150</v>
      </c>
    </row>
    <row r="84" spans="1:2" ht="12.75">
      <c r="A84" s="279" t="s">
        <v>717</v>
      </c>
      <c r="B84" s="280">
        <v>150</v>
      </c>
    </row>
    <row r="85" spans="1:2" ht="12.75">
      <c r="A85" s="279" t="s">
        <v>718</v>
      </c>
      <c r="B85" s="280">
        <v>196</v>
      </c>
    </row>
    <row r="86" spans="1:2" ht="12.75">
      <c r="A86" s="279" t="s">
        <v>718</v>
      </c>
      <c r="B86" s="280">
        <v>196</v>
      </c>
    </row>
    <row r="87" spans="1:2" ht="12.75">
      <c r="A87" s="279" t="s">
        <v>980</v>
      </c>
      <c r="B87" s="280">
        <v>87.8</v>
      </c>
    </row>
    <row r="88" spans="1:2" ht="12.75">
      <c r="A88" s="279" t="s">
        <v>980</v>
      </c>
      <c r="B88" s="280">
        <v>87.8</v>
      </c>
    </row>
    <row r="89" spans="1:2" ht="12.75">
      <c r="A89" s="279" t="s">
        <v>981</v>
      </c>
      <c r="B89" s="280">
        <v>114</v>
      </c>
    </row>
    <row r="90" spans="1:2" ht="12.75">
      <c r="A90" s="279" t="s">
        <v>981</v>
      </c>
      <c r="B90" s="280">
        <v>114</v>
      </c>
    </row>
    <row r="91" spans="1:2" ht="12.75">
      <c r="A91" s="279" t="s">
        <v>982</v>
      </c>
      <c r="B91" s="280">
        <v>87.9</v>
      </c>
    </row>
    <row r="92" spans="1:2" ht="12.75">
      <c r="A92" s="279" t="s">
        <v>982</v>
      </c>
      <c r="B92" s="280">
        <v>87.9</v>
      </c>
    </row>
    <row r="93" spans="1:2" ht="12.75">
      <c r="A93" s="279" t="s">
        <v>983</v>
      </c>
      <c r="B93" s="280">
        <v>114</v>
      </c>
    </row>
    <row r="94" spans="1:2" ht="12.75">
      <c r="A94" s="279" t="s">
        <v>983</v>
      </c>
      <c r="B94" s="280">
        <v>114</v>
      </c>
    </row>
    <row r="95" spans="1:2" ht="12.75">
      <c r="A95" s="279" t="s">
        <v>806</v>
      </c>
      <c r="B95" s="280">
        <v>57</v>
      </c>
    </row>
    <row r="96" spans="1:2" ht="12.75">
      <c r="A96" s="279" t="s">
        <v>807</v>
      </c>
      <c r="B96" s="280">
        <v>58</v>
      </c>
    </row>
    <row r="97" spans="1:2" ht="12.75">
      <c r="A97" s="279" t="s">
        <v>808</v>
      </c>
      <c r="B97" s="280">
        <v>57</v>
      </c>
    </row>
    <row r="98" spans="1:2" ht="12.75">
      <c r="A98" s="279" t="s">
        <v>809</v>
      </c>
      <c r="B98" s="280">
        <v>44</v>
      </c>
    </row>
    <row r="99" spans="1:2" ht="12.75">
      <c r="A99" s="279" t="s">
        <v>810</v>
      </c>
      <c r="B99" s="280">
        <v>44</v>
      </c>
    </row>
    <row r="100" spans="1:2" ht="12.75">
      <c r="A100" s="279" t="s">
        <v>811</v>
      </c>
      <c r="B100" s="280">
        <v>44</v>
      </c>
    </row>
    <row r="101" spans="1:2" ht="12.75">
      <c r="A101" s="279" t="s">
        <v>528</v>
      </c>
      <c r="B101" s="280">
        <v>57</v>
      </c>
    </row>
    <row r="102" spans="1:2" ht="12.75">
      <c r="A102" s="279" t="s">
        <v>719</v>
      </c>
      <c r="B102" s="280">
        <v>114</v>
      </c>
    </row>
    <row r="103" spans="1:2" ht="12.75">
      <c r="A103" s="279" t="s">
        <v>984</v>
      </c>
      <c r="B103" s="280">
        <v>57</v>
      </c>
    </row>
    <row r="104" spans="1:2" ht="12.75">
      <c r="A104" s="279" t="s">
        <v>985</v>
      </c>
      <c r="B104" s="280">
        <v>57</v>
      </c>
    </row>
    <row r="105" spans="1:2" ht="12.75">
      <c r="A105" s="279" t="s">
        <v>986</v>
      </c>
      <c r="B105" s="280">
        <v>57</v>
      </c>
    </row>
    <row r="106" spans="1:2" ht="12.75">
      <c r="A106" s="279" t="s">
        <v>987</v>
      </c>
      <c r="B106" s="280">
        <v>57</v>
      </c>
    </row>
    <row r="107" spans="1:2" ht="12.75">
      <c r="A107" s="279" t="s">
        <v>988</v>
      </c>
      <c r="B107" s="280">
        <v>56</v>
      </c>
    </row>
    <row r="108" spans="1:2" ht="12.75">
      <c r="A108" s="279" t="s">
        <v>989</v>
      </c>
      <c r="B108" s="280">
        <v>56</v>
      </c>
    </row>
    <row r="109" spans="1:2" ht="12.75">
      <c r="A109" s="279" t="s">
        <v>990</v>
      </c>
      <c r="B109" s="280">
        <v>87</v>
      </c>
    </row>
    <row r="110" spans="1:2" ht="12.75">
      <c r="A110" s="279" t="s">
        <v>991</v>
      </c>
      <c r="B110" s="280">
        <v>87</v>
      </c>
    </row>
    <row r="111" spans="1:2" ht="12.75">
      <c r="A111" s="279" t="s">
        <v>992</v>
      </c>
      <c r="B111" s="280">
        <v>88</v>
      </c>
    </row>
    <row r="112" spans="1:2" ht="12.75">
      <c r="A112" s="279" t="s">
        <v>993</v>
      </c>
      <c r="B112" s="280">
        <v>88</v>
      </c>
    </row>
    <row r="113" spans="1:2" ht="12.75">
      <c r="A113" s="279" t="s">
        <v>994</v>
      </c>
      <c r="B113" s="280">
        <v>87</v>
      </c>
    </row>
    <row r="114" spans="1:2" ht="12.75">
      <c r="A114" s="279" t="s">
        <v>995</v>
      </c>
      <c r="B114" s="280">
        <v>87</v>
      </c>
    </row>
    <row r="115" spans="1:2" ht="12.75">
      <c r="A115" s="279" t="s">
        <v>996</v>
      </c>
      <c r="B115" s="280">
        <v>34</v>
      </c>
    </row>
    <row r="116" spans="1:2" ht="12.75">
      <c r="A116" s="279" t="s">
        <v>997</v>
      </c>
      <c r="B116" s="280">
        <v>34</v>
      </c>
    </row>
    <row r="117" spans="1:2" ht="12.75">
      <c r="A117" s="279" t="s">
        <v>998</v>
      </c>
      <c r="B117" s="280">
        <v>34</v>
      </c>
    </row>
    <row r="118" spans="1:2" ht="12.75">
      <c r="A118" s="279" t="s">
        <v>999</v>
      </c>
      <c r="B118" s="280">
        <v>28</v>
      </c>
    </row>
    <row r="119" spans="1:2" ht="12.75">
      <c r="A119" s="279" t="s">
        <v>1000</v>
      </c>
      <c r="B119" s="280">
        <v>29</v>
      </c>
    </row>
    <row r="120" spans="1:2" ht="12.75">
      <c r="A120" s="279" t="s">
        <v>1001</v>
      </c>
      <c r="B120" s="280">
        <v>29</v>
      </c>
    </row>
    <row r="121" spans="1:2" ht="12.75">
      <c r="A121" s="279" t="s">
        <v>1002</v>
      </c>
      <c r="B121" s="280">
        <v>43</v>
      </c>
    </row>
    <row r="122" spans="1:2" ht="12.75">
      <c r="A122" s="279" t="s">
        <v>1003</v>
      </c>
      <c r="B122" s="280">
        <v>44</v>
      </c>
    </row>
    <row r="123" spans="1:2" ht="12.75">
      <c r="A123" s="279" t="s">
        <v>1004</v>
      </c>
      <c r="B123" s="280">
        <v>43</v>
      </c>
    </row>
    <row r="124" spans="1:2" ht="12.75">
      <c r="A124" s="279" t="s">
        <v>1005</v>
      </c>
      <c r="B124" s="280">
        <v>34</v>
      </c>
    </row>
    <row r="125" spans="1:2" ht="12.75">
      <c r="A125" s="279" t="s">
        <v>812</v>
      </c>
      <c r="B125" s="280">
        <v>34</v>
      </c>
    </row>
    <row r="126" spans="1:2" ht="12.75">
      <c r="A126" s="279" t="s">
        <v>1006</v>
      </c>
      <c r="B126" s="280">
        <v>35</v>
      </c>
    </row>
    <row r="127" spans="1:2" ht="12.75">
      <c r="A127" s="279" t="s">
        <v>813</v>
      </c>
      <c r="B127" s="280">
        <v>35</v>
      </c>
    </row>
    <row r="128" spans="1:2" ht="12.75">
      <c r="A128" s="279" t="s">
        <v>1007</v>
      </c>
      <c r="B128" s="280">
        <v>35</v>
      </c>
    </row>
    <row r="129" spans="1:2" ht="12.75">
      <c r="A129" s="279" t="s">
        <v>814</v>
      </c>
      <c r="B129" s="280">
        <v>35</v>
      </c>
    </row>
    <row r="130" spans="1:2" ht="12.75">
      <c r="A130" s="279" t="s">
        <v>1008</v>
      </c>
      <c r="B130" s="280">
        <v>28</v>
      </c>
    </row>
    <row r="131" spans="1:2" ht="12.75">
      <c r="A131" s="279" t="s">
        <v>815</v>
      </c>
      <c r="B131" s="280">
        <v>28</v>
      </c>
    </row>
    <row r="132" spans="1:2" ht="12.75">
      <c r="A132" s="279" t="s">
        <v>1009</v>
      </c>
      <c r="B132" s="280">
        <v>29</v>
      </c>
    </row>
    <row r="133" spans="1:2" ht="12.75">
      <c r="A133" s="279" t="s">
        <v>816</v>
      </c>
      <c r="B133" s="280">
        <v>29</v>
      </c>
    </row>
    <row r="134" spans="1:2" ht="12.75">
      <c r="A134" s="279" t="s">
        <v>1010</v>
      </c>
      <c r="B134" s="280">
        <v>28</v>
      </c>
    </row>
    <row r="135" spans="1:2" ht="12.75">
      <c r="A135" s="279" t="s">
        <v>817</v>
      </c>
      <c r="B135" s="280">
        <v>28</v>
      </c>
    </row>
    <row r="136" spans="1:2" ht="12.75">
      <c r="A136" s="279" t="s">
        <v>1011</v>
      </c>
      <c r="B136" s="280">
        <v>44</v>
      </c>
    </row>
    <row r="137" spans="1:2" ht="12.75">
      <c r="A137" s="279" t="s">
        <v>818</v>
      </c>
      <c r="B137" s="280">
        <v>44</v>
      </c>
    </row>
    <row r="138" spans="1:2" ht="12.75">
      <c r="A138" s="279" t="s">
        <v>1012</v>
      </c>
      <c r="B138" s="280">
        <v>44</v>
      </c>
    </row>
    <row r="139" spans="1:2" ht="12.75">
      <c r="A139" s="279" t="s">
        <v>819</v>
      </c>
      <c r="B139" s="280">
        <v>44</v>
      </c>
    </row>
    <row r="140" spans="1:2" ht="12.75">
      <c r="A140" s="279" t="s">
        <v>1013</v>
      </c>
      <c r="B140" s="280">
        <v>45</v>
      </c>
    </row>
    <row r="141" spans="1:2" ht="12.75">
      <c r="A141" s="279" t="s">
        <v>820</v>
      </c>
      <c r="B141" s="280">
        <v>45</v>
      </c>
    </row>
    <row r="142" spans="1:2" ht="12.75">
      <c r="A142" s="279" t="s">
        <v>1014</v>
      </c>
      <c r="B142" s="280">
        <v>55</v>
      </c>
    </row>
    <row r="143" spans="1:2" ht="12.75">
      <c r="A143" s="279" t="s">
        <v>821</v>
      </c>
      <c r="B143" s="280">
        <v>55</v>
      </c>
    </row>
    <row r="144" spans="1:2" ht="12.75">
      <c r="A144" s="279" t="s">
        <v>1015</v>
      </c>
      <c r="B144" s="280">
        <v>57</v>
      </c>
    </row>
    <row r="145" spans="1:2" ht="12.75">
      <c r="A145" s="279" t="s">
        <v>822</v>
      </c>
      <c r="B145" s="280">
        <v>57</v>
      </c>
    </row>
    <row r="146" spans="1:2" ht="12.75">
      <c r="A146" s="279" t="s">
        <v>1016</v>
      </c>
      <c r="B146" s="280">
        <v>57</v>
      </c>
    </row>
    <row r="147" spans="1:2" ht="12.75">
      <c r="A147" s="279" t="s">
        <v>1017</v>
      </c>
      <c r="B147" s="280">
        <v>57</v>
      </c>
    </row>
    <row r="148" spans="1:2" ht="12.75">
      <c r="A148" s="279" t="s">
        <v>823</v>
      </c>
      <c r="B148" s="280">
        <v>57</v>
      </c>
    </row>
    <row r="149" spans="1:2" ht="12.75">
      <c r="A149" s="279" t="s">
        <v>1018</v>
      </c>
      <c r="B149" s="280">
        <v>44</v>
      </c>
    </row>
    <row r="150" spans="1:2" ht="12.75">
      <c r="A150" s="279" t="s">
        <v>824</v>
      </c>
      <c r="B150" s="280">
        <v>44</v>
      </c>
    </row>
    <row r="151" spans="1:2" ht="12.75">
      <c r="A151" s="279" t="s">
        <v>1019</v>
      </c>
      <c r="B151" s="280">
        <v>45</v>
      </c>
    </row>
    <row r="152" spans="1:2" ht="12.75">
      <c r="A152" s="279" t="s">
        <v>825</v>
      </c>
      <c r="B152" s="280">
        <v>45</v>
      </c>
    </row>
    <row r="153" spans="1:2" ht="12.75">
      <c r="A153" s="279" t="s">
        <v>1020</v>
      </c>
      <c r="B153" s="280">
        <v>44</v>
      </c>
    </row>
    <row r="154" spans="1:2" ht="12.75">
      <c r="A154" s="279" t="s">
        <v>1021</v>
      </c>
      <c r="B154" s="280">
        <v>44</v>
      </c>
    </row>
    <row r="155" spans="1:2" ht="12.75">
      <c r="A155" s="279" t="s">
        <v>826</v>
      </c>
      <c r="B155" s="280">
        <v>44</v>
      </c>
    </row>
    <row r="156" spans="1:2" ht="12.75">
      <c r="A156" s="279" t="s">
        <v>1022</v>
      </c>
      <c r="B156" s="280">
        <v>88</v>
      </c>
    </row>
    <row r="157" spans="1:2" ht="12.75">
      <c r="A157" s="279" t="s">
        <v>827</v>
      </c>
      <c r="B157" s="280">
        <v>88</v>
      </c>
    </row>
    <row r="158" spans="1:2" ht="12.75">
      <c r="A158" s="279" t="s">
        <v>1023</v>
      </c>
      <c r="B158" s="280">
        <v>88</v>
      </c>
    </row>
    <row r="159" spans="1:2" ht="12.75">
      <c r="A159" s="279" t="s">
        <v>828</v>
      </c>
      <c r="B159" s="280">
        <v>88</v>
      </c>
    </row>
    <row r="160" spans="1:2" ht="12.75">
      <c r="A160" s="279" t="s">
        <v>1024</v>
      </c>
      <c r="B160" s="280">
        <v>88</v>
      </c>
    </row>
    <row r="161" spans="1:2" ht="12.75">
      <c r="A161" s="279" t="s">
        <v>829</v>
      </c>
      <c r="B161" s="280">
        <v>88</v>
      </c>
    </row>
    <row r="162" spans="1:2" ht="12.75">
      <c r="A162" s="279" t="s">
        <v>1025</v>
      </c>
      <c r="B162" s="280">
        <v>88</v>
      </c>
    </row>
    <row r="163" spans="1:2" ht="12.75">
      <c r="A163" s="279" t="s">
        <v>1026</v>
      </c>
      <c r="B163" s="280">
        <v>88</v>
      </c>
    </row>
    <row r="164" spans="1:2" ht="12.75">
      <c r="A164" s="279" t="s">
        <v>1027</v>
      </c>
      <c r="B164" s="280">
        <v>88</v>
      </c>
    </row>
    <row r="165" spans="1:2" ht="12.75">
      <c r="A165" s="279" t="s">
        <v>1028</v>
      </c>
      <c r="B165" s="280">
        <v>88</v>
      </c>
    </row>
    <row r="166" spans="1:2" ht="12.75">
      <c r="A166" s="279" t="s">
        <v>1029</v>
      </c>
      <c r="B166" s="280">
        <v>88</v>
      </c>
    </row>
    <row r="167" spans="1:2" ht="12.75">
      <c r="A167" s="279" t="s">
        <v>1030</v>
      </c>
      <c r="B167" s="280">
        <v>88</v>
      </c>
    </row>
    <row r="168" spans="1:2" ht="12.75">
      <c r="A168" s="279" t="s">
        <v>1031</v>
      </c>
      <c r="B168" s="280">
        <v>87</v>
      </c>
    </row>
    <row r="169" spans="1:2" ht="12.75">
      <c r="A169" s="279" t="s">
        <v>1032</v>
      </c>
      <c r="B169" s="280">
        <v>87</v>
      </c>
    </row>
    <row r="170" spans="1:2" ht="12.75">
      <c r="A170" s="279" t="s">
        <v>1033</v>
      </c>
      <c r="B170" s="280">
        <v>87</v>
      </c>
    </row>
    <row r="171" spans="1:2" ht="12.75">
      <c r="A171" s="279" t="s">
        <v>1034</v>
      </c>
      <c r="B171" s="280">
        <v>4</v>
      </c>
    </row>
    <row r="172" spans="1:2" ht="12.75">
      <c r="A172" s="279" t="s">
        <v>1035</v>
      </c>
      <c r="B172" s="280">
        <v>4</v>
      </c>
    </row>
    <row r="173" spans="1:2" ht="12.75">
      <c r="A173" s="279" t="s">
        <v>1036</v>
      </c>
      <c r="B173" s="280">
        <v>4</v>
      </c>
    </row>
    <row r="174" spans="1:2" ht="12.75">
      <c r="A174" s="279" t="s">
        <v>1037</v>
      </c>
      <c r="B174" s="280">
        <v>11.8</v>
      </c>
    </row>
    <row r="175" spans="1:2" ht="12.75">
      <c r="A175" s="279" t="s">
        <v>1038</v>
      </c>
      <c r="B175" s="280">
        <v>11.7</v>
      </c>
    </row>
    <row r="176" spans="1:2" ht="12.75">
      <c r="A176" s="279" t="s">
        <v>1039</v>
      </c>
      <c r="B176" s="280">
        <v>11.6</v>
      </c>
    </row>
    <row r="177" spans="1:2" ht="12.75">
      <c r="A177" s="279" t="s">
        <v>1040</v>
      </c>
      <c r="B177" s="280">
        <v>16.1</v>
      </c>
    </row>
    <row r="178" spans="1:2" ht="12.75">
      <c r="A178" s="279" t="s">
        <v>1041</v>
      </c>
      <c r="B178" s="280">
        <v>15.9</v>
      </c>
    </row>
    <row r="179" spans="1:2" ht="12.75">
      <c r="A179" s="279" t="s">
        <v>1042</v>
      </c>
      <c r="B179" s="280">
        <v>15.9</v>
      </c>
    </row>
    <row r="180" spans="1:2" ht="12.75">
      <c r="A180" s="279" t="s">
        <v>1043</v>
      </c>
      <c r="B180" s="280">
        <v>20.4</v>
      </c>
    </row>
    <row r="181" spans="1:2" ht="12.75">
      <c r="A181" s="279" t="s">
        <v>1044</v>
      </c>
      <c r="B181" s="280">
        <v>8</v>
      </c>
    </row>
    <row r="182" spans="1:2" ht="12.75">
      <c r="A182" s="279" t="s">
        <v>1045</v>
      </c>
      <c r="B182" s="280">
        <v>8</v>
      </c>
    </row>
    <row r="183" spans="1:2" ht="12.75">
      <c r="A183" s="279" t="s">
        <v>1046</v>
      </c>
      <c r="B183" s="280">
        <v>8</v>
      </c>
    </row>
    <row r="184" spans="1:2" ht="12.75">
      <c r="A184" s="279" t="s">
        <v>1047</v>
      </c>
      <c r="B184" s="280">
        <v>20.9</v>
      </c>
    </row>
    <row r="185" spans="1:2" ht="12.75">
      <c r="A185" s="279" t="s">
        <v>1048</v>
      </c>
      <c r="B185" s="280">
        <v>20.8</v>
      </c>
    </row>
    <row r="186" spans="1:2" ht="12.75">
      <c r="A186" s="279" t="s">
        <v>1049</v>
      </c>
      <c r="B186" s="280">
        <v>30.4</v>
      </c>
    </row>
    <row r="187" spans="1:2" ht="12.75">
      <c r="A187" s="279" t="s">
        <v>1050</v>
      </c>
      <c r="B187" s="280">
        <v>30.3</v>
      </c>
    </row>
    <row r="188" spans="1:2" ht="12.75">
      <c r="A188" s="279" t="s">
        <v>1051</v>
      </c>
      <c r="B188" s="280">
        <v>30.6</v>
      </c>
    </row>
    <row r="189" spans="1:2" ht="12.75">
      <c r="A189" s="279" t="s">
        <v>529</v>
      </c>
      <c r="B189" s="280">
        <v>16</v>
      </c>
    </row>
    <row r="190" spans="1:2" ht="12.75">
      <c r="A190" s="279" t="s">
        <v>530</v>
      </c>
      <c r="B190" s="280">
        <v>16</v>
      </c>
    </row>
    <row r="191" spans="1:2" ht="12.75">
      <c r="A191" s="279" t="s">
        <v>531</v>
      </c>
      <c r="B191" s="280">
        <v>22.7</v>
      </c>
    </row>
    <row r="192" spans="1:2" ht="12.75">
      <c r="A192" s="279" t="s">
        <v>532</v>
      </c>
      <c r="B192" s="280">
        <v>22.3</v>
      </c>
    </row>
    <row r="193" spans="1:2" ht="12.75">
      <c r="A193" s="279" t="s">
        <v>533</v>
      </c>
      <c r="B193" s="280">
        <v>31.2</v>
      </c>
    </row>
    <row r="194" spans="1:2" ht="12.75">
      <c r="A194" s="279" t="s">
        <v>534</v>
      </c>
      <c r="B194" s="280">
        <v>30.5</v>
      </c>
    </row>
    <row r="195" spans="1:2" ht="12.75">
      <c r="A195" s="279" t="s">
        <v>535</v>
      </c>
      <c r="B195" s="280">
        <v>38.6</v>
      </c>
    </row>
    <row r="196" spans="1:2" ht="12.75">
      <c r="A196" s="279" t="s">
        <v>536</v>
      </c>
      <c r="B196" s="280">
        <v>37.8</v>
      </c>
    </row>
    <row r="197" spans="1:2" ht="12.75">
      <c r="A197" s="279" t="s">
        <v>537</v>
      </c>
      <c r="B197" s="280">
        <v>35</v>
      </c>
    </row>
    <row r="198" spans="1:2" ht="12.75">
      <c r="A198" s="279" t="s">
        <v>538</v>
      </c>
      <c r="B198" s="280">
        <v>34</v>
      </c>
    </row>
    <row r="199" spans="1:2" ht="12.75">
      <c r="A199" s="279" t="s">
        <v>539</v>
      </c>
      <c r="B199" s="280">
        <v>34</v>
      </c>
    </row>
    <row r="200" spans="1:2" ht="12.75">
      <c r="A200" s="279" t="s">
        <v>540</v>
      </c>
      <c r="B200" s="280">
        <v>27</v>
      </c>
    </row>
    <row r="201" spans="1:2" ht="12.75">
      <c r="A201" s="279" t="s">
        <v>541</v>
      </c>
      <c r="B201" s="280">
        <v>29</v>
      </c>
    </row>
    <row r="202" spans="1:2" ht="12.75">
      <c r="A202" s="279" t="s">
        <v>542</v>
      </c>
      <c r="B202" s="280">
        <v>29</v>
      </c>
    </row>
    <row r="203" spans="1:2" ht="12.75">
      <c r="A203" s="279" t="s">
        <v>543</v>
      </c>
      <c r="B203" s="280">
        <v>45</v>
      </c>
    </row>
    <row r="204" spans="1:2" ht="12.75">
      <c r="A204" s="279" t="s">
        <v>544</v>
      </c>
      <c r="B204" s="280">
        <v>44</v>
      </c>
    </row>
    <row r="205" spans="1:2" ht="12.75">
      <c r="A205" s="279" t="s">
        <v>545</v>
      </c>
      <c r="B205" s="280">
        <v>45</v>
      </c>
    </row>
    <row r="206" spans="1:2" ht="12.75">
      <c r="A206" s="279" t="s">
        <v>546</v>
      </c>
      <c r="B206" s="280">
        <v>29</v>
      </c>
    </row>
    <row r="207" spans="1:2" ht="12.75">
      <c r="A207" s="279" t="s">
        <v>547</v>
      </c>
      <c r="B207" s="280">
        <v>29</v>
      </c>
    </row>
    <row r="208" spans="1:2" ht="12.75">
      <c r="A208" s="279" t="s">
        <v>548</v>
      </c>
      <c r="B208" s="280">
        <v>28</v>
      </c>
    </row>
    <row r="209" spans="1:2" ht="12.75">
      <c r="A209" s="279" t="s">
        <v>720</v>
      </c>
      <c r="B209" s="280">
        <v>77</v>
      </c>
    </row>
    <row r="210" spans="1:2" ht="12.75">
      <c r="A210" s="279" t="s">
        <v>721</v>
      </c>
      <c r="B210" s="280">
        <v>78</v>
      </c>
    </row>
    <row r="211" spans="1:2" ht="12.75">
      <c r="A211" s="279" t="s">
        <v>722</v>
      </c>
      <c r="B211" s="280">
        <v>130</v>
      </c>
    </row>
    <row r="212" spans="1:2" ht="12.75">
      <c r="A212" s="279" t="s">
        <v>723</v>
      </c>
      <c r="B212" s="280">
        <v>131</v>
      </c>
    </row>
    <row r="213" spans="1:2" ht="12.75">
      <c r="A213" s="279" t="s">
        <v>724</v>
      </c>
      <c r="B213" s="280">
        <v>39</v>
      </c>
    </row>
    <row r="214" spans="1:2" ht="12.75">
      <c r="A214" s="279" t="s">
        <v>725</v>
      </c>
      <c r="B214" s="280">
        <v>39</v>
      </c>
    </row>
    <row r="215" spans="1:2" ht="12.75">
      <c r="A215" s="279" t="s">
        <v>726</v>
      </c>
      <c r="B215" s="280">
        <v>39</v>
      </c>
    </row>
    <row r="216" spans="1:2" ht="12.75">
      <c r="A216" s="279" t="s">
        <v>727</v>
      </c>
      <c r="B216" s="280">
        <v>34</v>
      </c>
    </row>
    <row r="217" spans="1:2" ht="12.75">
      <c r="A217" s="279" t="s">
        <v>728</v>
      </c>
      <c r="B217" s="280">
        <v>34</v>
      </c>
    </row>
    <row r="218" spans="1:2" ht="12.75">
      <c r="A218" s="279" t="s">
        <v>729</v>
      </c>
      <c r="B218" s="280">
        <v>34</v>
      </c>
    </row>
    <row r="219" spans="1:2" ht="12.75">
      <c r="A219" s="279" t="s">
        <v>730</v>
      </c>
      <c r="B219" s="280">
        <v>33</v>
      </c>
    </row>
    <row r="220" spans="1:2" ht="12.75">
      <c r="A220" s="279" t="s">
        <v>731</v>
      </c>
      <c r="B220" s="280">
        <v>33</v>
      </c>
    </row>
    <row r="221" spans="1:2" ht="12.75">
      <c r="A221" s="279" t="s">
        <v>732</v>
      </c>
      <c r="B221" s="280">
        <v>33</v>
      </c>
    </row>
    <row r="222" spans="1:2" ht="12.75">
      <c r="A222" s="279" t="s">
        <v>733</v>
      </c>
      <c r="B222" s="280">
        <v>10</v>
      </c>
    </row>
    <row r="223" spans="1:2" ht="12.75">
      <c r="A223" s="279" t="s">
        <v>734</v>
      </c>
      <c r="B223" s="280">
        <v>27</v>
      </c>
    </row>
    <row r="224" spans="1:2" ht="12.75">
      <c r="A224" s="279" t="s">
        <v>735</v>
      </c>
      <c r="B224" s="280">
        <v>27</v>
      </c>
    </row>
    <row r="225" spans="1:2" ht="12.75">
      <c r="A225" s="279" t="s">
        <v>736</v>
      </c>
      <c r="B225" s="280">
        <v>29</v>
      </c>
    </row>
    <row r="226" spans="1:2" ht="12.75">
      <c r="A226" s="279" t="s">
        <v>737</v>
      </c>
      <c r="B226" s="280">
        <v>45</v>
      </c>
    </row>
    <row r="227" spans="1:2" ht="12.75">
      <c r="A227" s="279" t="s">
        <v>738</v>
      </c>
      <c r="B227" s="280">
        <v>45</v>
      </c>
    </row>
    <row r="228" spans="1:2" ht="12.75">
      <c r="A228" s="279" t="s">
        <v>739</v>
      </c>
      <c r="B228" s="280">
        <v>45</v>
      </c>
    </row>
    <row r="229" spans="1:2" ht="12.75">
      <c r="A229" s="279" t="s">
        <v>740</v>
      </c>
      <c r="B229" s="280">
        <v>45</v>
      </c>
    </row>
    <row r="230" spans="1:2" ht="12.75">
      <c r="A230" s="279" t="s">
        <v>741</v>
      </c>
      <c r="B230" s="280">
        <v>44</v>
      </c>
    </row>
    <row r="231" spans="1:2" ht="12.75">
      <c r="A231" s="279" t="s">
        <v>742</v>
      </c>
      <c r="B231" s="280">
        <v>45</v>
      </c>
    </row>
    <row r="232" spans="1:2" ht="12.75">
      <c r="A232" s="279" t="s">
        <v>1052</v>
      </c>
      <c r="B232" s="280">
        <v>24</v>
      </c>
    </row>
    <row r="233" spans="1:2" ht="12.75">
      <c r="A233" s="279" t="s">
        <v>1053</v>
      </c>
      <c r="B233" s="280">
        <v>24</v>
      </c>
    </row>
    <row r="234" spans="1:2" ht="12.75">
      <c r="A234" s="279" t="s">
        <v>743</v>
      </c>
      <c r="B234" s="280">
        <v>35</v>
      </c>
    </row>
    <row r="235" spans="1:2" ht="12.75">
      <c r="A235" s="279" t="s">
        <v>744</v>
      </c>
      <c r="B235" s="280">
        <v>35</v>
      </c>
    </row>
    <row r="236" spans="1:2" ht="12.75">
      <c r="A236" s="279" t="s">
        <v>745</v>
      </c>
      <c r="B236" s="280">
        <v>35</v>
      </c>
    </row>
    <row r="237" spans="1:2" ht="12.75">
      <c r="A237" s="279" t="s">
        <v>746</v>
      </c>
      <c r="B237" s="280">
        <v>10</v>
      </c>
    </row>
    <row r="238" spans="1:2" ht="12.75">
      <c r="A238" s="279" t="s">
        <v>747</v>
      </c>
      <c r="B238" s="280">
        <v>35</v>
      </c>
    </row>
    <row r="239" spans="1:2" ht="12.75">
      <c r="A239" s="279" t="s">
        <v>748</v>
      </c>
      <c r="B239" s="280">
        <v>34</v>
      </c>
    </row>
    <row r="240" spans="1:2" ht="12.75">
      <c r="A240" s="279" t="s">
        <v>749</v>
      </c>
      <c r="B240" s="280">
        <v>35</v>
      </c>
    </row>
    <row r="241" spans="1:2" ht="12.75">
      <c r="A241" s="279" t="s">
        <v>750</v>
      </c>
      <c r="B241" s="280">
        <v>55</v>
      </c>
    </row>
    <row r="242" spans="1:2" ht="12.75">
      <c r="A242" s="279" t="s">
        <v>751</v>
      </c>
      <c r="B242" s="280">
        <v>55</v>
      </c>
    </row>
    <row r="243" spans="1:2" ht="12.75">
      <c r="A243" s="279" t="s">
        <v>752</v>
      </c>
      <c r="B243" s="280">
        <v>55</v>
      </c>
    </row>
    <row r="244" spans="1:2" ht="12.75">
      <c r="A244" s="279" t="s">
        <v>753</v>
      </c>
      <c r="B244" s="280">
        <v>55</v>
      </c>
    </row>
    <row r="245" spans="1:2" ht="12.75">
      <c r="A245" s="279" t="s">
        <v>754</v>
      </c>
      <c r="B245" s="280">
        <v>55</v>
      </c>
    </row>
    <row r="246" spans="1:2" ht="12.75">
      <c r="A246" s="279" t="s">
        <v>755</v>
      </c>
      <c r="B246" s="280">
        <v>55</v>
      </c>
    </row>
    <row r="247" spans="1:2" ht="12.75">
      <c r="A247" s="279" t="s">
        <v>756</v>
      </c>
      <c r="B247" s="280">
        <v>44</v>
      </c>
    </row>
    <row r="248" spans="1:2" ht="12.75">
      <c r="A248" s="279" t="s">
        <v>757</v>
      </c>
      <c r="B248" s="280">
        <v>44</v>
      </c>
    </row>
    <row r="249" spans="1:2" ht="12.75">
      <c r="A249" s="279" t="s">
        <v>758</v>
      </c>
      <c r="B249" s="280">
        <v>44</v>
      </c>
    </row>
    <row r="250" spans="1:2" ht="12.75">
      <c r="A250" s="279" t="s">
        <v>759</v>
      </c>
      <c r="B250" s="280">
        <v>10</v>
      </c>
    </row>
    <row r="251" spans="1:2" ht="12.75">
      <c r="A251" s="279" t="s">
        <v>760</v>
      </c>
      <c r="B251" s="280">
        <v>44</v>
      </c>
    </row>
    <row r="252" spans="1:2" ht="12.75">
      <c r="A252" s="279" t="s">
        <v>761</v>
      </c>
      <c r="B252" s="280">
        <v>44</v>
      </c>
    </row>
    <row r="253" spans="1:2" ht="12.75">
      <c r="A253" s="279" t="s">
        <v>762</v>
      </c>
      <c r="B253" s="280">
        <v>44</v>
      </c>
    </row>
    <row r="254" spans="1:2" ht="12.75">
      <c r="A254" s="279" t="s">
        <v>763</v>
      </c>
      <c r="B254" s="280">
        <v>86</v>
      </c>
    </row>
    <row r="255" spans="1:2" ht="12.75">
      <c r="A255" s="279" t="s">
        <v>1054</v>
      </c>
      <c r="B255" s="280">
        <v>86</v>
      </c>
    </row>
    <row r="256" spans="1:2" ht="12.75">
      <c r="A256" s="279" t="s">
        <v>764</v>
      </c>
      <c r="B256" s="280">
        <v>86</v>
      </c>
    </row>
    <row r="257" spans="1:2" ht="12.75">
      <c r="A257" s="279" t="s">
        <v>765</v>
      </c>
      <c r="B257" s="280">
        <v>86</v>
      </c>
    </row>
    <row r="258" spans="1:2" ht="12.75">
      <c r="A258" s="279" t="s">
        <v>766</v>
      </c>
      <c r="B258" s="280">
        <v>86</v>
      </c>
    </row>
    <row r="259" spans="1:2" ht="12.75">
      <c r="A259" s="279" t="s">
        <v>767</v>
      </c>
      <c r="B259" s="280">
        <v>86</v>
      </c>
    </row>
    <row r="260" spans="1:2" ht="12.75">
      <c r="A260" s="279" t="s">
        <v>1055</v>
      </c>
      <c r="B260" s="280">
        <v>87</v>
      </c>
    </row>
    <row r="261" spans="1:2" ht="12.75">
      <c r="A261" s="279" t="s">
        <v>1056</v>
      </c>
      <c r="B261" s="280">
        <v>87</v>
      </c>
    </row>
    <row r="262" spans="1:2" ht="12.75">
      <c r="A262" s="279" t="s">
        <v>1057</v>
      </c>
      <c r="B262" s="280">
        <v>87</v>
      </c>
    </row>
    <row r="263" spans="1:2" ht="12.75">
      <c r="A263" s="279" t="s">
        <v>1058</v>
      </c>
      <c r="B263" s="280">
        <v>86</v>
      </c>
    </row>
    <row r="264" spans="1:2" ht="12.75">
      <c r="A264" s="279" t="s">
        <v>1059</v>
      </c>
      <c r="B264" s="280">
        <v>86</v>
      </c>
    </row>
    <row r="265" spans="1:2" ht="12.75">
      <c r="A265" s="279" t="s">
        <v>1060</v>
      </c>
      <c r="B265" s="280">
        <v>86</v>
      </c>
    </row>
    <row r="266" spans="1:2" ht="12.75">
      <c r="A266" s="279" t="s">
        <v>1061</v>
      </c>
      <c r="B266" s="280">
        <v>86</v>
      </c>
    </row>
    <row r="267" spans="1:2" ht="12.75">
      <c r="A267" s="279" t="s">
        <v>1062</v>
      </c>
      <c r="B267" s="280">
        <v>86</v>
      </c>
    </row>
    <row r="268" spans="1:2" ht="12.75">
      <c r="A268" s="279" t="s">
        <v>1063</v>
      </c>
      <c r="B268" s="280">
        <v>86</v>
      </c>
    </row>
    <row r="269" spans="1:2" ht="12.75">
      <c r="A269" s="279" t="s">
        <v>1064</v>
      </c>
      <c r="B269" s="280">
        <v>111</v>
      </c>
    </row>
    <row r="270" spans="1:2" ht="12.75">
      <c r="A270" s="279" t="s">
        <v>1065</v>
      </c>
      <c r="B270" s="280">
        <v>111</v>
      </c>
    </row>
    <row r="271" spans="1:2" ht="12.75">
      <c r="A271" s="279" t="s">
        <v>1066</v>
      </c>
      <c r="B271" s="280">
        <v>111</v>
      </c>
    </row>
    <row r="272" spans="1:2" ht="12.75">
      <c r="A272" s="279" t="s">
        <v>1067</v>
      </c>
      <c r="B272" s="280">
        <v>111</v>
      </c>
    </row>
    <row r="273" spans="1:2" ht="12.75">
      <c r="A273" s="279" t="s">
        <v>1068</v>
      </c>
      <c r="B273" s="280">
        <v>111</v>
      </c>
    </row>
    <row r="274" spans="1:2" ht="12.75">
      <c r="A274" s="279" t="s">
        <v>1069</v>
      </c>
      <c r="B274" s="280">
        <v>111</v>
      </c>
    </row>
    <row r="275" spans="1:2" ht="12.75">
      <c r="A275" s="279" t="s">
        <v>1070</v>
      </c>
      <c r="B275" s="280">
        <v>110</v>
      </c>
    </row>
    <row r="276" spans="1:2" ht="12.75">
      <c r="A276" s="279" t="s">
        <v>1071</v>
      </c>
      <c r="B276" s="280">
        <v>110</v>
      </c>
    </row>
    <row r="277" spans="1:2" ht="12.75">
      <c r="A277" s="279" t="s">
        <v>1072</v>
      </c>
      <c r="B277" s="280">
        <v>110</v>
      </c>
    </row>
    <row r="278" spans="1:2" ht="12.75">
      <c r="A278" s="279" t="s">
        <v>768</v>
      </c>
      <c r="B278" s="280">
        <v>77</v>
      </c>
    </row>
    <row r="279" spans="1:2" ht="12.75">
      <c r="A279" s="279" t="s">
        <v>769</v>
      </c>
      <c r="B279" s="280">
        <v>78</v>
      </c>
    </row>
    <row r="280" spans="1:2" ht="12.75">
      <c r="A280" s="279" t="s">
        <v>770</v>
      </c>
      <c r="B280" s="280">
        <v>130</v>
      </c>
    </row>
    <row r="281" spans="1:2" ht="12.75">
      <c r="A281" s="279" t="s">
        <v>771</v>
      </c>
      <c r="B281" s="280">
        <v>131</v>
      </c>
    </row>
    <row r="282" spans="1:2" ht="12.75">
      <c r="A282" s="279" t="s">
        <v>1073</v>
      </c>
      <c r="B282" s="280">
        <v>22.8</v>
      </c>
    </row>
    <row r="283" spans="1:2" ht="12.75">
      <c r="A283" s="279" t="s">
        <v>1074</v>
      </c>
      <c r="B283" s="280">
        <v>22.7</v>
      </c>
    </row>
    <row r="284" spans="1:2" ht="12.75">
      <c r="A284" s="279" t="s">
        <v>1075</v>
      </c>
      <c r="B284" s="280">
        <v>26.5</v>
      </c>
    </row>
    <row r="285" spans="1:2" ht="12.75">
      <c r="A285" s="279" t="s">
        <v>1076</v>
      </c>
      <c r="B285" s="280">
        <v>26.4</v>
      </c>
    </row>
    <row r="286" spans="1:2" ht="12.75">
      <c r="A286" s="279" t="s">
        <v>1077</v>
      </c>
      <c r="B286" s="280">
        <v>11.3</v>
      </c>
    </row>
    <row r="287" spans="1:2" ht="12.75">
      <c r="A287" s="279" t="s">
        <v>1078</v>
      </c>
      <c r="B287" s="280">
        <v>11.3</v>
      </c>
    </row>
    <row r="288" spans="1:2" ht="12.75">
      <c r="A288" s="279" t="s">
        <v>1079</v>
      </c>
      <c r="B288" s="280">
        <v>13.15</v>
      </c>
    </row>
    <row r="289" spans="1:2" ht="12.75">
      <c r="A289" s="279" t="s">
        <v>1080</v>
      </c>
      <c r="B289" s="280">
        <v>13.2</v>
      </c>
    </row>
    <row r="290" spans="1:2" ht="12.75">
      <c r="A290" s="279" t="s">
        <v>932</v>
      </c>
      <c r="B290" s="280">
        <v>11</v>
      </c>
    </row>
    <row r="291" spans="1:2" ht="12.75">
      <c r="A291" s="279" t="s">
        <v>933</v>
      </c>
      <c r="B291" s="280">
        <v>11.4</v>
      </c>
    </row>
    <row r="292" spans="1:2" ht="12.75">
      <c r="A292" s="279" t="s">
        <v>934</v>
      </c>
      <c r="B292" s="280">
        <v>11.4</v>
      </c>
    </row>
    <row r="293" spans="1:2" ht="12.75">
      <c r="A293" s="279" t="s">
        <v>1081</v>
      </c>
      <c r="B293" s="280">
        <v>14.4</v>
      </c>
    </row>
    <row r="294" spans="1:2" ht="12.75">
      <c r="A294" s="279" t="s">
        <v>1082</v>
      </c>
      <c r="B294" s="280">
        <v>13.8</v>
      </c>
    </row>
    <row r="295" spans="1:2" ht="12.75">
      <c r="A295" s="279" t="s">
        <v>1083</v>
      </c>
      <c r="B295" s="280">
        <v>14.4</v>
      </c>
    </row>
    <row r="296" spans="1:2" ht="12.75">
      <c r="A296" s="279" t="s">
        <v>1084</v>
      </c>
      <c r="B296" s="280">
        <v>28.7</v>
      </c>
    </row>
    <row r="297" spans="1:2" ht="12.75">
      <c r="A297" s="279" t="s">
        <v>1085</v>
      </c>
      <c r="B297" s="280">
        <v>27.3</v>
      </c>
    </row>
    <row r="298" spans="1:2" ht="12.75">
      <c r="A298" s="279" t="s">
        <v>1086</v>
      </c>
      <c r="B298" s="280">
        <v>28.7</v>
      </c>
    </row>
    <row r="299" spans="1:2" ht="12.75">
      <c r="A299" s="279" t="s">
        <v>1087</v>
      </c>
      <c r="B299" s="280">
        <v>44</v>
      </c>
    </row>
    <row r="300" spans="1:2" ht="12.75">
      <c r="A300" s="279" t="s">
        <v>1088</v>
      </c>
      <c r="B300" s="280">
        <v>44</v>
      </c>
    </row>
    <row r="301" spans="1:2" ht="12.75">
      <c r="A301" s="279" t="s">
        <v>1089</v>
      </c>
      <c r="B301" s="280">
        <v>29</v>
      </c>
    </row>
    <row r="302" spans="1:2" ht="12.75">
      <c r="A302" s="279" t="s">
        <v>1090</v>
      </c>
      <c r="B302" s="280">
        <v>29</v>
      </c>
    </row>
    <row r="303" spans="1:2" ht="12.75">
      <c r="A303" s="279" t="s">
        <v>1091</v>
      </c>
      <c r="B303" s="280">
        <v>29</v>
      </c>
    </row>
    <row r="304" spans="1:2" ht="12.75">
      <c r="A304" s="279" t="s">
        <v>1092</v>
      </c>
      <c r="B304" s="280">
        <v>34</v>
      </c>
    </row>
    <row r="305" spans="1:2" ht="12.75">
      <c r="A305" s="279" t="s">
        <v>1093</v>
      </c>
      <c r="B305" s="280">
        <v>34</v>
      </c>
    </row>
    <row r="306" spans="1:2" ht="12.75">
      <c r="A306" s="279" t="s">
        <v>1094</v>
      </c>
      <c r="B306" s="280">
        <v>34</v>
      </c>
    </row>
    <row r="307" spans="1:2" ht="12.75">
      <c r="A307" s="279" t="s">
        <v>1095</v>
      </c>
      <c r="B307" s="280">
        <v>57</v>
      </c>
    </row>
    <row r="308" spans="1:2" ht="12.75">
      <c r="A308" s="279" t="s">
        <v>1096</v>
      </c>
      <c r="B308" s="280">
        <v>57</v>
      </c>
    </row>
    <row r="309" spans="1:2" ht="12.75">
      <c r="A309" s="279" t="s">
        <v>1097</v>
      </c>
      <c r="B309" s="280">
        <v>57</v>
      </c>
    </row>
    <row r="310" spans="1:2" ht="12.75">
      <c r="A310" s="279" t="s">
        <v>1098</v>
      </c>
      <c r="B310" s="280">
        <v>14.2</v>
      </c>
    </row>
    <row r="311" spans="1:2" ht="12.75">
      <c r="A311" s="279" t="s">
        <v>1099</v>
      </c>
      <c r="B311" s="280">
        <v>14.3</v>
      </c>
    </row>
    <row r="312" spans="1:2" ht="12.75">
      <c r="A312" s="279" t="s">
        <v>1100</v>
      </c>
      <c r="B312" s="280">
        <v>14.2</v>
      </c>
    </row>
    <row r="313" spans="1:2" ht="12.75">
      <c r="A313" s="279" t="s">
        <v>1101</v>
      </c>
      <c r="B313" s="280">
        <v>28.4</v>
      </c>
    </row>
    <row r="314" spans="1:2" ht="12.75">
      <c r="A314" s="279" t="s">
        <v>1102</v>
      </c>
      <c r="B314" s="280">
        <v>28.6</v>
      </c>
    </row>
    <row r="315" spans="1:2" ht="12.75">
      <c r="A315" s="279" t="s">
        <v>1103</v>
      </c>
      <c r="B315" s="280">
        <v>28.3</v>
      </c>
    </row>
    <row r="316" spans="1:2" ht="12.75">
      <c r="A316" s="279" t="s">
        <v>1104</v>
      </c>
      <c r="B316" s="280">
        <v>44</v>
      </c>
    </row>
    <row r="317" spans="1:2" ht="12.75">
      <c r="A317" s="279" t="s">
        <v>1105</v>
      </c>
      <c r="B317" s="280">
        <v>44</v>
      </c>
    </row>
    <row r="318" spans="1:2" ht="12.75">
      <c r="A318" s="279" t="s">
        <v>1106</v>
      </c>
      <c r="B318" s="280">
        <v>44</v>
      </c>
    </row>
    <row r="319" spans="1:2" ht="12.75">
      <c r="A319" s="279" t="s">
        <v>1107</v>
      </c>
      <c r="B319" s="280">
        <v>29</v>
      </c>
    </row>
    <row r="320" spans="1:2" ht="12.75">
      <c r="A320" s="279" t="s">
        <v>1108</v>
      </c>
      <c r="B320" s="280">
        <v>29</v>
      </c>
    </row>
    <row r="321" spans="1:2" ht="12.75">
      <c r="A321" s="279" t="s">
        <v>1109</v>
      </c>
      <c r="B321" s="280">
        <v>29</v>
      </c>
    </row>
    <row r="322" spans="1:2" ht="12.75">
      <c r="A322" s="279" t="s">
        <v>1110</v>
      </c>
      <c r="B322" s="280">
        <v>34</v>
      </c>
    </row>
    <row r="323" spans="1:2" ht="12.75">
      <c r="A323" s="279" t="s">
        <v>1111</v>
      </c>
      <c r="B323" s="280">
        <v>34</v>
      </c>
    </row>
    <row r="324" spans="1:2" ht="12.75">
      <c r="A324" s="279" t="s">
        <v>1112</v>
      </c>
      <c r="B324" s="280">
        <v>34</v>
      </c>
    </row>
    <row r="325" spans="1:2" ht="12.75">
      <c r="A325" s="279" t="s">
        <v>1113</v>
      </c>
      <c r="B325" s="280">
        <v>57</v>
      </c>
    </row>
    <row r="326" spans="1:2" ht="12.75">
      <c r="A326" s="279" t="s">
        <v>1114</v>
      </c>
      <c r="B326" s="280">
        <v>56</v>
      </c>
    </row>
    <row r="327" spans="1:2" ht="12.75">
      <c r="A327" s="279" t="s">
        <v>1115</v>
      </c>
      <c r="B327" s="280">
        <v>56</v>
      </c>
    </row>
    <row r="328" spans="1:2" ht="12.75">
      <c r="A328" s="279" t="s">
        <v>830</v>
      </c>
      <c r="B328" s="280">
        <v>29</v>
      </c>
    </row>
    <row r="329" spans="1:2" ht="12.75">
      <c r="A329" s="279" t="s">
        <v>831</v>
      </c>
      <c r="B329" s="280">
        <v>29</v>
      </c>
    </row>
    <row r="330" spans="1:2" ht="12.75">
      <c r="A330" s="279" t="s">
        <v>832</v>
      </c>
      <c r="B330" s="280">
        <v>29</v>
      </c>
    </row>
    <row r="331" spans="1:2" ht="12.75">
      <c r="A331" s="279" t="s">
        <v>833</v>
      </c>
      <c r="B331" s="280">
        <v>43</v>
      </c>
    </row>
    <row r="332" spans="1:2" ht="12.75">
      <c r="A332" s="279" t="s">
        <v>834</v>
      </c>
      <c r="B332" s="280">
        <v>43</v>
      </c>
    </row>
    <row r="333" spans="1:2" ht="12.75">
      <c r="A333" s="279" t="s">
        <v>835</v>
      </c>
      <c r="B333" s="280">
        <v>43</v>
      </c>
    </row>
    <row r="334" spans="1:2" ht="12.75">
      <c r="A334" s="279" t="s">
        <v>836</v>
      </c>
      <c r="B334" s="280">
        <v>35</v>
      </c>
    </row>
    <row r="335" spans="1:2" ht="12.75">
      <c r="A335" s="279" t="s">
        <v>837</v>
      </c>
      <c r="B335" s="280">
        <v>35</v>
      </c>
    </row>
    <row r="336" spans="1:2" ht="12.75">
      <c r="A336" s="279" t="s">
        <v>838</v>
      </c>
      <c r="B336" s="280">
        <v>35</v>
      </c>
    </row>
    <row r="337" spans="1:2" ht="12.75">
      <c r="A337" s="279" t="s">
        <v>839</v>
      </c>
      <c r="B337" s="280">
        <v>55</v>
      </c>
    </row>
    <row r="338" spans="1:2" ht="12.75">
      <c r="A338" s="279" t="s">
        <v>840</v>
      </c>
      <c r="B338" s="280">
        <v>58</v>
      </c>
    </row>
    <row r="339" spans="1:2" ht="12.75">
      <c r="A339" s="279" t="s">
        <v>841</v>
      </c>
      <c r="B339" s="280">
        <v>33</v>
      </c>
    </row>
    <row r="340" spans="1:2" ht="12.75">
      <c r="A340" s="279" t="s">
        <v>842</v>
      </c>
      <c r="B340" s="280">
        <v>33</v>
      </c>
    </row>
    <row r="341" spans="1:2" ht="12.75">
      <c r="A341" s="279" t="s">
        <v>843</v>
      </c>
      <c r="B341" s="280">
        <v>55</v>
      </c>
    </row>
    <row r="342" spans="1:2" ht="12.75">
      <c r="A342" s="279" t="s">
        <v>844</v>
      </c>
      <c r="B342" s="280">
        <v>56</v>
      </c>
    </row>
    <row r="343" spans="1:2" ht="12.75">
      <c r="A343" s="279" t="s">
        <v>845</v>
      </c>
      <c r="B343" s="280">
        <v>56</v>
      </c>
    </row>
    <row r="344" spans="1:2" ht="12.75">
      <c r="A344" s="279" t="s">
        <v>846</v>
      </c>
      <c r="B344" s="280">
        <v>89</v>
      </c>
    </row>
    <row r="345" spans="1:2" ht="12.75">
      <c r="A345" s="279" t="s">
        <v>847</v>
      </c>
      <c r="B345" s="280">
        <v>89</v>
      </c>
    </row>
    <row r="346" spans="1:2" ht="12.75">
      <c r="A346" s="279" t="s">
        <v>848</v>
      </c>
      <c r="B346" s="280">
        <v>89</v>
      </c>
    </row>
    <row r="347" spans="1:2" ht="12.75">
      <c r="A347" s="279" t="s">
        <v>549</v>
      </c>
      <c r="B347" s="280">
        <v>177</v>
      </c>
    </row>
    <row r="348" spans="1:2" ht="12.75">
      <c r="A348" s="279" t="s">
        <v>849</v>
      </c>
      <c r="B348" s="280">
        <v>179</v>
      </c>
    </row>
    <row r="349" spans="1:2" ht="12.75">
      <c r="A349" s="279" t="s">
        <v>550</v>
      </c>
      <c r="B349" s="280">
        <v>186</v>
      </c>
    </row>
    <row r="350" spans="1:2" ht="12.75">
      <c r="A350" s="279" t="s">
        <v>850</v>
      </c>
      <c r="B350" s="280">
        <v>188</v>
      </c>
    </row>
    <row r="351" spans="1:2" ht="12.75">
      <c r="A351" s="279" t="s">
        <v>551</v>
      </c>
      <c r="B351" s="280">
        <v>136</v>
      </c>
    </row>
    <row r="352" spans="1:2" ht="12.75">
      <c r="A352" s="279" t="s">
        <v>851</v>
      </c>
      <c r="B352" s="280">
        <v>136</v>
      </c>
    </row>
    <row r="353" spans="1:2" ht="12.75">
      <c r="A353" s="279" t="s">
        <v>552</v>
      </c>
      <c r="B353" s="280">
        <v>142</v>
      </c>
    </row>
    <row r="354" spans="1:2" ht="12.75">
      <c r="A354" s="279" t="s">
        <v>852</v>
      </c>
      <c r="B354" s="280">
        <v>142</v>
      </c>
    </row>
    <row r="355" spans="1:2" ht="12.75">
      <c r="A355" s="279" t="s">
        <v>553</v>
      </c>
      <c r="B355" s="280">
        <v>175</v>
      </c>
    </row>
    <row r="356" spans="1:2" ht="12.75">
      <c r="A356" s="279" t="s">
        <v>853</v>
      </c>
      <c r="B356" s="280">
        <v>176</v>
      </c>
    </row>
    <row r="357" spans="1:2" ht="12.75">
      <c r="A357" s="279" t="s">
        <v>554</v>
      </c>
      <c r="B357" s="280">
        <v>135</v>
      </c>
    </row>
    <row r="358" spans="1:2" ht="12.75">
      <c r="A358" s="279" t="s">
        <v>854</v>
      </c>
      <c r="B358" s="280">
        <v>142</v>
      </c>
    </row>
    <row r="359" spans="1:2" ht="12.75">
      <c r="A359" s="279" t="s">
        <v>555</v>
      </c>
      <c r="B359" s="280">
        <v>176</v>
      </c>
    </row>
    <row r="360" spans="1:2" ht="12.75">
      <c r="A360" s="279" t="s">
        <v>935</v>
      </c>
      <c r="B360" s="280">
        <v>179</v>
      </c>
    </row>
    <row r="361" spans="1:2" ht="12.75">
      <c r="A361" s="279" t="s">
        <v>556</v>
      </c>
      <c r="B361" s="280">
        <v>176</v>
      </c>
    </row>
    <row r="362" spans="1:2" ht="12.75">
      <c r="A362" s="279" t="s">
        <v>855</v>
      </c>
      <c r="B362" s="280">
        <v>190</v>
      </c>
    </row>
    <row r="363" spans="1:2" ht="12.75">
      <c r="A363" s="279" t="s">
        <v>856</v>
      </c>
      <c r="B363" s="280">
        <v>136</v>
      </c>
    </row>
    <row r="364" spans="1:2" ht="12.75">
      <c r="A364" s="279" t="s">
        <v>557</v>
      </c>
      <c r="B364" s="280">
        <v>136</v>
      </c>
    </row>
    <row r="365" spans="1:2" ht="12.75">
      <c r="A365" s="279" t="s">
        <v>558</v>
      </c>
      <c r="B365" s="280">
        <v>142</v>
      </c>
    </row>
    <row r="366" spans="1:2" ht="12.75">
      <c r="A366" s="279" t="s">
        <v>857</v>
      </c>
      <c r="B366" s="280">
        <v>142</v>
      </c>
    </row>
    <row r="367" spans="1:2" ht="12.75">
      <c r="A367" s="279" t="s">
        <v>883</v>
      </c>
      <c r="B367" s="280">
        <v>88</v>
      </c>
    </row>
    <row r="368" spans="1:2" ht="12.75">
      <c r="A368" s="279" t="s">
        <v>884</v>
      </c>
      <c r="B368" s="280">
        <v>88</v>
      </c>
    </row>
    <row r="369" spans="1:2" ht="12.75">
      <c r="A369" s="279" t="s">
        <v>885</v>
      </c>
      <c r="B369" s="280">
        <v>88</v>
      </c>
    </row>
    <row r="370" spans="1:2" ht="12.75">
      <c r="A370" s="279" t="s">
        <v>886</v>
      </c>
      <c r="B370" s="280">
        <v>88</v>
      </c>
    </row>
    <row r="371" spans="1:2" ht="12.75">
      <c r="A371" s="279" t="s">
        <v>887</v>
      </c>
      <c r="B371" s="280">
        <v>68</v>
      </c>
    </row>
    <row r="372" spans="1:2" ht="12.75">
      <c r="A372" s="279" t="s">
        <v>888</v>
      </c>
      <c r="B372" s="280">
        <v>68</v>
      </c>
    </row>
    <row r="373" spans="1:2" ht="12.75">
      <c r="A373" s="279" t="s">
        <v>889</v>
      </c>
      <c r="B373" s="280">
        <v>68</v>
      </c>
    </row>
    <row r="374" spans="1:2" ht="12.75">
      <c r="A374" s="279" t="s">
        <v>890</v>
      </c>
      <c r="B374" s="280">
        <v>68</v>
      </c>
    </row>
    <row r="375" spans="1:2" ht="12.75">
      <c r="A375" s="279" t="s">
        <v>858</v>
      </c>
      <c r="B375" s="280">
        <v>88</v>
      </c>
    </row>
    <row r="376" spans="1:2" ht="12.75">
      <c r="A376" s="279" t="s">
        <v>859</v>
      </c>
      <c r="B376" s="280">
        <v>88</v>
      </c>
    </row>
    <row r="377" spans="1:2" ht="12.75">
      <c r="A377" s="279" t="s">
        <v>860</v>
      </c>
      <c r="B377" s="280">
        <v>69</v>
      </c>
    </row>
    <row r="378" spans="1:2" ht="12.75">
      <c r="A378" s="279" t="s">
        <v>861</v>
      </c>
      <c r="B378" s="280">
        <v>69</v>
      </c>
    </row>
    <row r="379" spans="1:2" ht="12.75">
      <c r="A379" s="279" t="s">
        <v>891</v>
      </c>
      <c r="B379" s="280">
        <v>88</v>
      </c>
    </row>
    <row r="380" spans="1:2" ht="12.75">
      <c r="A380" s="279" t="s">
        <v>862</v>
      </c>
      <c r="B380" s="280">
        <v>89</v>
      </c>
    </row>
    <row r="381" spans="1:2" ht="12.75">
      <c r="A381" s="279" t="s">
        <v>936</v>
      </c>
      <c r="B381" s="280">
        <v>87</v>
      </c>
    </row>
    <row r="382" spans="1:2" ht="12.75">
      <c r="A382" s="279" t="s">
        <v>863</v>
      </c>
      <c r="B382" s="280">
        <v>88</v>
      </c>
    </row>
    <row r="383" spans="1:2" ht="12.75">
      <c r="A383" s="279" t="s">
        <v>937</v>
      </c>
      <c r="B383" s="280">
        <v>68</v>
      </c>
    </row>
    <row r="384" spans="1:2" ht="12.75">
      <c r="A384" s="279" t="s">
        <v>892</v>
      </c>
      <c r="B384" s="280">
        <v>69</v>
      </c>
    </row>
    <row r="385" spans="1:2" ht="12.75">
      <c r="A385" s="279" t="s">
        <v>938</v>
      </c>
      <c r="B385" s="280">
        <v>68</v>
      </c>
    </row>
    <row r="386" spans="1:2" ht="12.75">
      <c r="A386" s="279" t="s">
        <v>864</v>
      </c>
      <c r="B386" s="280">
        <v>69</v>
      </c>
    </row>
    <row r="387" spans="1:2" ht="12.75">
      <c r="A387" s="279" t="s">
        <v>865</v>
      </c>
      <c r="B387" s="280">
        <v>177</v>
      </c>
    </row>
    <row r="388" spans="1:2" ht="12.75">
      <c r="A388" s="279" t="s">
        <v>866</v>
      </c>
      <c r="B388" s="280">
        <v>186</v>
      </c>
    </row>
    <row r="389" spans="1:2" ht="12.75">
      <c r="A389" s="279" t="s">
        <v>867</v>
      </c>
      <c r="B389" s="280">
        <v>136</v>
      </c>
    </row>
    <row r="390" spans="1:2" ht="12.75">
      <c r="A390" s="279" t="s">
        <v>868</v>
      </c>
      <c r="B390" s="280">
        <v>142</v>
      </c>
    </row>
    <row r="391" spans="1:2" ht="12.75">
      <c r="A391" s="279" t="s">
        <v>869</v>
      </c>
      <c r="B391" s="280">
        <v>176</v>
      </c>
    </row>
    <row r="392" spans="1:2" ht="12.75">
      <c r="A392" s="279" t="s">
        <v>870</v>
      </c>
      <c r="B392" s="280">
        <v>176</v>
      </c>
    </row>
    <row r="393" spans="1:2" ht="12.75">
      <c r="A393" s="279" t="s">
        <v>871</v>
      </c>
      <c r="B393" s="280">
        <v>136</v>
      </c>
    </row>
    <row r="394" spans="1:2" ht="12.75">
      <c r="A394" s="279" t="s">
        <v>872</v>
      </c>
      <c r="B394" s="280">
        <v>142</v>
      </c>
    </row>
    <row r="395" spans="1:2" ht="12.75">
      <c r="A395" s="279" t="s">
        <v>893</v>
      </c>
      <c r="B395" s="280">
        <v>88</v>
      </c>
    </row>
    <row r="396" spans="1:2" ht="12.75">
      <c r="A396" s="279" t="s">
        <v>894</v>
      </c>
      <c r="B396" s="280">
        <v>88</v>
      </c>
    </row>
    <row r="397" spans="1:2" ht="12.75">
      <c r="A397" s="279" t="s">
        <v>895</v>
      </c>
      <c r="B397" s="280">
        <v>68</v>
      </c>
    </row>
    <row r="398" spans="1:2" ht="12.75">
      <c r="A398" s="279" t="s">
        <v>896</v>
      </c>
      <c r="B398" s="280">
        <v>68</v>
      </c>
    </row>
    <row r="399" spans="1:2" ht="12.75">
      <c r="A399" s="279" t="s">
        <v>897</v>
      </c>
      <c r="B399" s="280">
        <v>89</v>
      </c>
    </row>
    <row r="400" spans="1:2" ht="12.75">
      <c r="A400" s="279" t="s">
        <v>898</v>
      </c>
      <c r="B400" s="280">
        <v>88</v>
      </c>
    </row>
    <row r="401" spans="1:2" ht="12.75">
      <c r="A401" s="279" t="s">
        <v>899</v>
      </c>
      <c r="B401" s="280">
        <v>69</v>
      </c>
    </row>
    <row r="402" spans="1:2" ht="12.75">
      <c r="A402" s="279" t="s">
        <v>900</v>
      </c>
      <c r="B402" s="280">
        <v>69</v>
      </c>
    </row>
    <row r="403" spans="1:2" ht="12.75">
      <c r="A403" s="279" t="s">
        <v>387</v>
      </c>
      <c r="B403" s="280">
        <v>38</v>
      </c>
    </row>
    <row r="404" spans="1:2" ht="12.75">
      <c r="A404" s="279" t="s">
        <v>388</v>
      </c>
      <c r="B404" s="280">
        <v>38</v>
      </c>
    </row>
    <row r="405" spans="1:2" ht="12.75">
      <c r="A405" s="279" t="s">
        <v>389</v>
      </c>
      <c r="B405" s="280">
        <v>38</v>
      </c>
    </row>
    <row r="406" spans="1:2" ht="12.75">
      <c r="A406" s="279" t="s">
        <v>559</v>
      </c>
      <c r="B406" s="280">
        <v>140</v>
      </c>
    </row>
    <row r="407" spans="1:2" ht="12.75">
      <c r="A407" s="279" t="s">
        <v>901</v>
      </c>
      <c r="B407" s="280">
        <v>143</v>
      </c>
    </row>
    <row r="408" spans="1:2" ht="12.75">
      <c r="A408" s="279" t="s">
        <v>560</v>
      </c>
      <c r="B408" s="280">
        <v>143</v>
      </c>
    </row>
    <row r="409" spans="1:2" ht="12.75">
      <c r="A409" s="279" t="s">
        <v>902</v>
      </c>
      <c r="B409" s="280">
        <v>143</v>
      </c>
    </row>
    <row r="410" spans="1:2" ht="12.75">
      <c r="A410" s="279" t="s">
        <v>561</v>
      </c>
      <c r="B410" s="280">
        <v>184</v>
      </c>
    </row>
    <row r="411" spans="1:2" ht="12.75">
      <c r="A411" s="279" t="s">
        <v>903</v>
      </c>
      <c r="B411" s="280">
        <v>187</v>
      </c>
    </row>
    <row r="412" spans="1:2" ht="12.75">
      <c r="A412" s="279" t="s">
        <v>562</v>
      </c>
      <c r="B412" s="280">
        <v>188</v>
      </c>
    </row>
    <row r="413" spans="1:2" ht="12.75">
      <c r="A413" s="279" t="s">
        <v>904</v>
      </c>
      <c r="B413" s="280">
        <v>187</v>
      </c>
    </row>
    <row r="414" spans="1:2" ht="12.75">
      <c r="A414" s="279" t="s">
        <v>390</v>
      </c>
      <c r="B414" s="280">
        <v>143</v>
      </c>
    </row>
    <row r="415" spans="1:2" ht="12.75">
      <c r="A415" s="279" t="s">
        <v>391</v>
      </c>
      <c r="B415" s="280">
        <v>146</v>
      </c>
    </row>
    <row r="416" spans="1:2" ht="12.75">
      <c r="A416" s="279" t="s">
        <v>392</v>
      </c>
      <c r="B416" s="280">
        <v>187</v>
      </c>
    </row>
    <row r="417" spans="1:2" ht="12.75">
      <c r="A417" s="279" t="s">
        <v>393</v>
      </c>
      <c r="B417" s="280">
        <v>191</v>
      </c>
    </row>
    <row r="418" spans="1:2" ht="12.75">
      <c r="A418" s="279" t="s">
        <v>394</v>
      </c>
      <c r="B418" s="280">
        <v>143</v>
      </c>
    </row>
    <row r="419" spans="1:2" ht="12.75">
      <c r="A419" s="279" t="s">
        <v>563</v>
      </c>
      <c r="B419" s="280">
        <v>137</v>
      </c>
    </row>
    <row r="420" spans="1:2" ht="12.75">
      <c r="A420" s="279" t="s">
        <v>395</v>
      </c>
      <c r="B420" s="280">
        <v>146</v>
      </c>
    </row>
    <row r="421" spans="1:2" ht="12.75">
      <c r="A421" s="279" t="s">
        <v>564</v>
      </c>
      <c r="B421" s="280">
        <v>145</v>
      </c>
    </row>
    <row r="422" spans="1:2" ht="12.75">
      <c r="A422" s="279" t="s">
        <v>396</v>
      </c>
      <c r="B422" s="280">
        <v>188</v>
      </c>
    </row>
    <row r="423" spans="1:2" ht="12.75">
      <c r="A423" s="279" t="s">
        <v>565</v>
      </c>
      <c r="B423" s="280">
        <v>166</v>
      </c>
    </row>
    <row r="424" spans="1:2" ht="12.75">
      <c r="A424" s="279" t="s">
        <v>397</v>
      </c>
      <c r="B424" s="280">
        <v>191</v>
      </c>
    </row>
    <row r="425" spans="1:2" ht="12.75">
      <c r="A425" s="279" t="s">
        <v>566</v>
      </c>
      <c r="B425" s="280">
        <v>190</v>
      </c>
    </row>
    <row r="426" spans="1:2" ht="12.75">
      <c r="A426" s="279" t="s">
        <v>398</v>
      </c>
      <c r="B426" s="280">
        <v>34</v>
      </c>
    </row>
    <row r="427" spans="1:2" ht="12.75">
      <c r="A427" s="279" t="s">
        <v>399</v>
      </c>
      <c r="B427" s="280">
        <v>34</v>
      </c>
    </row>
    <row r="428" spans="1:2" ht="12.75">
      <c r="A428" s="279" t="s">
        <v>400</v>
      </c>
      <c r="B428" s="280">
        <v>44</v>
      </c>
    </row>
    <row r="429" spans="1:2" ht="12.75">
      <c r="A429" s="279" t="s">
        <v>401</v>
      </c>
      <c r="B429" s="280">
        <v>44</v>
      </c>
    </row>
    <row r="430" spans="1:2" ht="12.75">
      <c r="A430" s="279" t="s">
        <v>402</v>
      </c>
      <c r="B430" s="280">
        <v>55</v>
      </c>
    </row>
    <row r="431" spans="1:2" ht="12.75">
      <c r="A431" s="279" t="s">
        <v>403</v>
      </c>
      <c r="B431" s="280">
        <v>55</v>
      </c>
    </row>
    <row r="432" spans="1:2" ht="12.75">
      <c r="A432" s="279" t="s">
        <v>404</v>
      </c>
      <c r="B432" s="280">
        <v>72</v>
      </c>
    </row>
    <row r="433" spans="1:2" ht="12.75">
      <c r="A433" s="279" t="s">
        <v>405</v>
      </c>
      <c r="B433" s="280">
        <v>72</v>
      </c>
    </row>
    <row r="434" spans="1:2" ht="12.75">
      <c r="A434" s="279" t="s">
        <v>406</v>
      </c>
      <c r="B434" s="280">
        <v>34</v>
      </c>
    </row>
    <row r="435" spans="1:2" ht="12.75">
      <c r="A435" s="279" t="s">
        <v>407</v>
      </c>
      <c r="B435" s="280">
        <v>34</v>
      </c>
    </row>
    <row r="436" spans="1:2" ht="12.75">
      <c r="A436" s="279" t="s">
        <v>408</v>
      </c>
      <c r="B436" s="280">
        <v>44</v>
      </c>
    </row>
    <row r="437" spans="1:2" ht="12.75">
      <c r="A437" s="279" t="s">
        <v>409</v>
      </c>
      <c r="B437" s="280">
        <v>44</v>
      </c>
    </row>
    <row r="438" spans="1:2" ht="12.75">
      <c r="A438" s="279" t="s">
        <v>410</v>
      </c>
      <c r="B438" s="280">
        <v>55</v>
      </c>
    </row>
    <row r="439" spans="1:2" ht="12.75">
      <c r="A439" s="279" t="s">
        <v>411</v>
      </c>
      <c r="B439" s="280">
        <v>55</v>
      </c>
    </row>
    <row r="440" spans="1:2" ht="12.75">
      <c r="A440" s="279" t="s">
        <v>412</v>
      </c>
      <c r="B440" s="280">
        <v>72</v>
      </c>
    </row>
    <row r="441" spans="1:2" ht="12.75">
      <c r="A441" s="279" t="s">
        <v>413</v>
      </c>
      <c r="B441" s="280">
        <v>72</v>
      </c>
    </row>
    <row r="442" spans="1:2" ht="12.75">
      <c r="A442" s="279" t="s">
        <v>414</v>
      </c>
      <c r="B442" s="280">
        <v>34</v>
      </c>
    </row>
    <row r="443" spans="1:2" ht="12.75">
      <c r="A443" s="279" t="s">
        <v>415</v>
      </c>
      <c r="B443" s="280">
        <v>34</v>
      </c>
    </row>
    <row r="444" spans="1:2" ht="12.75">
      <c r="A444" s="279" t="s">
        <v>416</v>
      </c>
      <c r="B444" s="280">
        <v>44</v>
      </c>
    </row>
    <row r="445" spans="1:2" ht="12.75">
      <c r="A445" s="279" t="s">
        <v>417</v>
      </c>
      <c r="B445" s="280">
        <v>44</v>
      </c>
    </row>
    <row r="446" spans="1:2" ht="12.75">
      <c r="A446" s="279" t="s">
        <v>418</v>
      </c>
      <c r="B446" s="280">
        <v>56</v>
      </c>
    </row>
    <row r="447" spans="1:2" ht="12.75">
      <c r="A447" s="279" t="s">
        <v>419</v>
      </c>
      <c r="B447" s="280">
        <v>55</v>
      </c>
    </row>
    <row r="448" spans="1:2" ht="12.75">
      <c r="A448" s="279" t="s">
        <v>420</v>
      </c>
      <c r="B448" s="280">
        <v>72</v>
      </c>
    </row>
    <row r="449" spans="1:2" ht="12.75">
      <c r="A449" s="279" t="s">
        <v>421</v>
      </c>
      <c r="B449" s="280">
        <v>72</v>
      </c>
    </row>
    <row r="450" spans="1:2" ht="12.75">
      <c r="A450" s="279" t="s">
        <v>1116</v>
      </c>
      <c r="B450" s="280">
        <v>108</v>
      </c>
    </row>
    <row r="451" spans="1:2" ht="12.75">
      <c r="A451" s="279" t="s">
        <v>1117</v>
      </c>
      <c r="B451" s="280">
        <v>108</v>
      </c>
    </row>
    <row r="452" spans="1:2" ht="12.75">
      <c r="A452" s="279" t="s">
        <v>1118</v>
      </c>
      <c r="B452" s="280">
        <v>70</v>
      </c>
    </row>
    <row r="453" spans="1:2" ht="12.75">
      <c r="A453" s="279" t="s">
        <v>1119</v>
      </c>
      <c r="B453" s="280">
        <v>70</v>
      </c>
    </row>
    <row r="454" spans="1:2" ht="12.75">
      <c r="A454" s="279" t="s">
        <v>1120</v>
      </c>
      <c r="B454" s="280">
        <v>108</v>
      </c>
    </row>
    <row r="455" spans="1:2" ht="12.75">
      <c r="A455" s="279" t="s">
        <v>1121</v>
      </c>
      <c r="B455" s="280">
        <v>108</v>
      </c>
    </row>
    <row r="456" spans="1:2" ht="12.75">
      <c r="A456" s="279" t="s">
        <v>1122</v>
      </c>
      <c r="B456" s="280">
        <v>70</v>
      </c>
    </row>
    <row r="457" spans="1:2" ht="12.75">
      <c r="A457" s="279" t="s">
        <v>1123</v>
      </c>
      <c r="B457" s="280">
        <v>70</v>
      </c>
    </row>
    <row r="458" spans="1:2" ht="12.75">
      <c r="A458" s="279" t="s">
        <v>1124</v>
      </c>
      <c r="B458" s="280">
        <v>108</v>
      </c>
    </row>
    <row r="459" spans="1:2" ht="12.75">
      <c r="A459" s="279" t="s">
        <v>1125</v>
      </c>
      <c r="B459" s="280">
        <v>108</v>
      </c>
    </row>
    <row r="460" spans="1:2" ht="12.75">
      <c r="A460" s="279" t="s">
        <v>1126</v>
      </c>
      <c r="B460" s="280">
        <v>70</v>
      </c>
    </row>
    <row r="461" spans="1:2" ht="12.75">
      <c r="A461" s="279" t="s">
        <v>1127</v>
      </c>
      <c r="B461" s="280">
        <v>70</v>
      </c>
    </row>
    <row r="462" spans="1:2" ht="12.75">
      <c r="A462" s="279" t="s">
        <v>1128</v>
      </c>
      <c r="B462" s="280">
        <v>108</v>
      </c>
    </row>
    <row r="463" spans="1:2" ht="12.75">
      <c r="A463" s="279" t="s">
        <v>1129</v>
      </c>
      <c r="B463" s="280">
        <v>108</v>
      </c>
    </row>
    <row r="464" spans="1:2" ht="12.75">
      <c r="A464" s="279" t="s">
        <v>1130</v>
      </c>
      <c r="B464" s="280">
        <v>70</v>
      </c>
    </row>
    <row r="465" spans="1:2" ht="12.75">
      <c r="A465" s="279" t="s">
        <v>1131</v>
      </c>
      <c r="B465" s="280">
        <v>70</v>
      </c>
    </row>
    <row r="466" spans="1:2" ht="12.75">
      <c r="A466" s="279" t="s">
        <v>1132</v>
      </c>
      <c r="B466" s="280">
        <v>108</v>
      </c>
    </row>
    <row r="467" spans="1:2" ht="12.75">
      <c r="A467" s="279" t="s">
        <v>1133</v>
      </c>
      <c r="B467" s="280">
        <v>108</v>
      </c>
    </row>
    <row r="468" spans="1:2" ht="12.75">
      <c r="A468" s="279" t="s">
        <v>1134</v>
      </c>
      <c r="B468" s="280">
        <v>70</v>
      </c>
    </row>
    <row r="469" spans="1:2" ht="12.75">
      <c r="A469" s="279" t="s">
        <v>1135</v>
      </c>
      <c r="B469" s="280">
        <v>70</v>
      </c>
    </row>
    <row r="470" spans="1:2" ht="12.75">
      <c r="A470" s="279" t="s">
        <v>1136</v>
      </c>
      <c r="B470" s="280">
        <v>70</v>
      </c>
    </row>
    <row r="471" spans="1:2" ht="12.75">
      <c r="A471" s="279" t="s">
        <v>1137</v>
      </c>
      <c r="B471" s="280">
        <v>107</v>
      </c>
    </row>
    <row r="472" spans="1:2" ht="12.75">
      <c r="A472" s="279" t="s">
        <v>1138</v>
      </c>
      <c r="B472" s="280">
        <v>108</v>
      </c>
    </row>
    <row r="473" spans="1:2" ht="12.75">
      <c r="A473" s="279" t="s">
        <v>1139</v>
      </c>
      <c r="B473" s="280">
        <v>70</v>
      </c>
    </row>
    <row r="474" spans="1:2" ht="12.75">
      <c r="A474" s="279" t="s">
        <v>1140</v>
      </c>
      <c r="B474" s="280">
        <v>108</v>
      </c>
    </row>
    <row r="475" spans="1:2" ht="12.75">
      <c r="A475" s="279" t="s">
        <v>1141</v>
      </c>
      <c r="B475" s="280">
        <v>108</v>
      </c>
    </row>
    <row r="476" spans="1:2" ht="12.75">
      <c r="A476" s="279" t="s">
        <v>1142</v>
      </c>
      <c r="B476" s="280">
        <v>70</v>
      </c>
    </row>
    <row r="477" spans="1:2" ht="12.75">
      <c r="A477" s="279" t="s">
        <v>1143</v>
      </c>
      <c r="B477" s="280">
        <v>70</v>
      </c>
    </row>
    <row r="478" spans="1:2" ht="12.75">
      <c r="A478" s="279" t="s">
        <v>1144</v>
      </c>
      <c r="B478" s="280">
        <v>108</v>
      </c>
    </row>
    <row r="479" spans="1:2" ht="12.75">
      <c r="A479" s="279" t="s">
        <v>1145</v>
      </c>
      <c r="B479" s="280">
        <v>108</v>
      </c>
    </row>
    <row r="480" spans="1:2" ht="12.75">
      <c r="A480" s="279" t="s">
        <v>1146</v>
      </c>
      <c r="B480" s="280">
        <v>70</v>
      </c>
    </row>
    <row r="481" spans="1:2" ht="12.75">
      <c r="A481" s="279" t="s">
        <v>1147</v>
      </c>
      <c r="B481" s="280">
        <v>70</v>
      </c>
    </row>
    <row r="482" spans="1:2" ht="12.75">
      <c r="A482" s="279" t="s">
        <v>1148</v>
      </c>
      <c r="B482" s="280">
        <v>108</v>
      </c>
    </row>
    <row r="483" spans="1:2" ht="12.75">
      <c r="A483" s="279" t="s">
        <v>1149</v>
      </c>
      <c r="B483" s="280">
        <v>108</v>
      </c>
    </row>
    <row r="484" spans="1:2" ht="12.75">
      <c r="A484" s="279" t="s">
        <v>1150</v>
      </c>
      <c r="B484" s="280">
        <v>70</v>
      </c>
    </row>
    <row r="485" spans="1:2" ht="12.75">
      <c r="A485" s="279" t="s">
        <v>1151</v>
      </c>
      <c r="B485" s="280">
        <v>70</v>
      </c>
    </row>
    <row r="486" spans="1:2" ht="12.75">
      <c r="A486" s="279" t="s">
        <v>207</v>
      </c>
      <c r="B486" s="280">
        <v>7</v>
      </c>
    </row>
    <row r="487" spans="1:2" ht="12.75">
      <c r="A487" s="279" t="s">
        <v>208</v>
      </c>
      <c r="B487" s="280">
        <v>7</v>
      </c>
    </row>
    <row r="488" spans="1:2" ht="12.75">
      <c r="A488" s="279" t="s">
        <v>209</v>
      </c>
      <c r="B488" s="280">
        <v>7</v>
      </c>
    </row>
    <row r="489" spans="1:2" ht="12.75">
      <c r="A489" s="279" t="s">
        <v>939</v>
      </c>
      <c r="B489" s="280">
        <v>36</v>
      </c>
    </row>
    <row r="490" spans="1:2" ht="12.75">
      <c r="A490" s="279" t="s">
        <v>940</v>
      </c>
      <c r="B490" s="280">
        <v>64</v>
      </c>
    </row>
    <row r="491" spans="1:2" ht="12.75">
      <c r="A491" s="279" t="s">
        <v>941</v>
      </c>
      <c r="B491" s="280">
        <v>36</v>
      </c>
    </row>
    <row r="492" spans="1:2" ht="12.75">
      <c r="A492" s="279" t="s">
        <v>942</v>
      </c>
      <c r="B492" s="280">
        <v>64</v>
      </c>
    </row>
    <row r="493" spans="1:2" ht="12.75">
      <c r="A493" s="279" t="s">
        <v>943</v>
      </c>
      <c r="B493" s="280">
        <v>36</v>
      </c>
    </row>
    <row r="494" spans="1:2" ht="12.75">
      <c r="A494" s="279" t="s">
        <v>944</v>
      </c>
      <c r="B494" s="280">
        <v>61</v>
      </c>
    </row>
    <row r="495" spans="1:2" ht="12.75">
      <c r="A495" s="279" t="s">
        <v>945</v>
      </c>
      <c r="B495" s="280">
        <v>36</v>
      </c>
    </row>
    <row r="496" spans="1:2" ht="12.75">
      <c r="A496" s="279" t="s">
        <v>946</v>
      </c>
      <c r="B496" s="280">
        <v>63</v>
      </c>
    </row>
    <row r="497" spans="1:2" ht="12.75">
      <c r="A497" s="279" t="s">
        <v>947</v>
      </c>
      <c r="B497" s="280">
        <v>36</v>
      </c>
    </row>
    <row r="498" spans="1:2" ht="12.75">
      <c r="A498" s="279" t="s">
        <v>948</v>
      </c>
      <c r="B498" s="280">
        <v>64</v>
      </c>
    </row>
    <row r="499" spans="1:2" ht="12.75">
      <c r="A499" s="279" t="s">
        <v>949</v>
      </c>
      <c r="B499" s="280">
        <v>36</v>
      </c>
    </row>
    <row r="500" spans="1:2" ht="12.75">
      <c r="A500" s="279" t="s">
        <v>950</v>
      </c>
      <c r="B500" s="280">
        <v>64</v>
      </c>
    </row>
    <row r="501" spans="1:2" ht="12.75">
      <c r="A501" s="279" t="s">
        <v>905</v>
      </c>
      <c r="B501" s="280">
        <v>143</v>
      </c>
    </row>
    <row r="502" spans="1:2" ht="12.75">
      <c r="A502" s="279" t="s">
        <v>567</v>
      </c>
      <c r="B502" s="280">
        <v>143</v>
      </c>
    </row>
    <row r="503" spans="1:2" ht="12.75">
      <c r="A503" s="279" t="s">
        <v>906</v>
      </c>
      <c r="B503" s="280">
        <v>143</v>
      </c>
    </row>
    <row r="504" spans="1:2" ht="12.75">
      <c r="A504" s="279" t="s">
        <v>568</v>
      </c>
      <c r="B504" s="280">
        <v>143</v>
      </c>
    </row>
    <row r="505" spans="1:2" ht="12.75">
      <c r="A505" s="279" t="s">
        <v>907</v>
      </c>
      <c r="B505" s="280">
        <v>188</v>
      </c>
    </row>
    <row r="506" spans="1:2" ht="12.75">
      <c r="A506" s="279" t="s">
        <v>908</v>
      </c>
      <c r="B506" s="280">
        <v>186</v>
      </c>
    </row>
    <row r="507" spans="1:2" ht="12.75">
      <c r="A507" s="279" t="s">
        <v>909</v>
      </c>
      <c r="B507" s="280">
        <v>188</v>
      </c>
    </row>
    <row r="508" spans="1:2" ht="12.75">
      <c r="A508" s="279" t="s">
        <v>910</v>
      </c>
      <c r="B508" s="280">
        <v>188</v>
      </c>
    </row>
    <row r="509" spans="1:2" ht="12.75">
      <c r="A509" s="279" t="s">
        <v>1152</v>
      </c>
      <c r="B509" s="280">
        <v>194</v>
      </c>
    </row>
    <row r="510" spans="1:2" ht="12.75">
      <c r="A510" s="279" t="s">
        <v>422</v>
      </c>
      <c r="B510" s="280">
        <v>194</v>
      </c>
    </row>
    <row r="511" spans="1:2" ht="12.75">
      <c r="A511" s="279" t="s">
        <v>1153</v>
      </c>
      <c r="B511" s="280">
        <v>195</v>
      </c>
    </row>
    <row r="512" spans="1:2" ht="12.75">
      <c r="A512" s="279" t="s">
        <v>911</v>
      </c>
      <c r="B512" s="280">
        <v>195</v>
      </c>
    </row>
    <row r="513" spans="1:2" ht="12.75">
      <c r="A513" s="279" t="s">
        <v>1154</v>
      </c>
      <c r="B513" s="280">
        <v>256</v>
      </c>
    </row>
    <row r="514" spans="1:2" ht="12.75">
      <c r="A514" s="279" t="s">
        <v>912</v>
      </c>
      <c r="B514" s="280">
        <v>252</v>
      </c>
    </row>
    <row r="515" spans="1:2" ht="12.75">
      <c r="A515" s="279" t="s">
        <v>1155</v>
      </c>
      <c r="B515" s="280">
        <v>254</v>
      </c>
    </row>
    <row r="516" spans="1:2" ht="12.75">
      <c r="A516" s="279" t="s">
        <v>913</v>
      </c>
      <c r="B516" s="280">
        <v>254</v>
      </c>
    </row>
    <row r="517" spans="1:2" ht="12.75">
      <c r="A517" s="279" t="s">
        <v>312</v>
      </c>
      <c r="B517" s="280">
        <v>136</v>
      </c>
    </row>
    <row r="518" spans="1:2" ht="12.75">
      <c r="A518" s="279" t="s">
        <v>569</v>
      </c>
      <c r="B518" s="280">
        <v>136</v>
      </c>
    </row>
    <row r="519" spans="1:2" ht="12.75">
      <c r="A519" s="279" t="s">
        <v>423</v>
      </c>
      <c r="B519" s="280">
        <v>145</v>
      </c>
    </row>
    <row r="520" spans="1:2" ht="12.75">
      <c r="A520" s="279" t="s">
        <v>313</v>
      </c>
      <c r="B520" s="280">
        <v>178</v>
      </c>
    </row>
    <row r="521" spans="1:2" ht="12.75">
      <c r="A521" s="279" t="s">
        <v>570</v>
      </c>
      <c r="B521" s="280">
        <v>177</v>
      </c>
    </row>
    <row r="522" spans="1:2" ht="12.75">
      <c r="A522" s="279" t="s">
        <v>424</v>
      </c>
      <c r="B522" s="280">
        <v>191</v>
      </c>
    </row>
    <row r="523" spans="1:2" ht="12.75">
      <c r="A523" s="279" t="s">
        <v>425</v>
      </c>
      <c r="B523" s="280">
        <v>195</v>
      </c>
    </row>
    <row r="524" spans="1:2" ht="12.75">
      <c r="A524" s="279" t="s">
        <v>571</v>
      </c>
      <c r="B524" s="280">
        <v>195</v>
      </c>
    </row>
    <row r="525" spans="1:2" ht="12.75">
      <c r="A525" s="279" t="s">
        <v>572</v>
      </c>
      <c r="B525" s="280">
        <v>198</v>
      </c>
    </row>
    <row r="526" spans="1:2" ht="12.75">
      <c r="A526" s="279" t="s">
        <v>426</v>
      </c>
      <c r="B526" s="280">
        <v>264.8</v>
      </c>
    </row>
    <row r="527" spans="1:2" ht="12.75">
      <c r="A527" s="279" t="s">
        <v>427</v>
      </c>
      <c r="B527" s="280">
        <v>260</v>
      </c>
    </row>
    <row r="528" spans="1:2" ht="12.75">
      <c r="A528" s="279" t="s">
        <v>428</v>
      </c>
      <c r="B528" s="280">
        <v>258</v>
      </c>
    </row>
    <row r="529" spans="1:2" ht="12.75">
      <c r="A529" s="279" t="s">
        <v>314</v>
      </c>
      <c r="B529" s="280">
        <v>137</v>
      </c>
    </row>
    <row r="530" spans="1:2" ht="12.75">
      <c r="A530" s="279" t="s">
        <v>315</v>
      </c>
      <c r="B530" s="280">
        <v>137</v>
      </c>
    </row>
    <row r="531" spans="1:2" ht="12.75">
      <c r="A531" s="279" t="s">
        <v>429</v>
      </c>
      <c r="B531" s="280">
        <v>146</v>
      </c>
    </row>
    <row r="532" spans="1:2" ht="12.75">
      <c r="A532" s="279" t="s">
        <v>316</v>
      </c>
      <c r="B532" s="280">
        <v>180</v>
      </c>
    </row>
    <row r="533" spans="1:2" ht="12.75">
      <c r="A533" s="279" t="s">
        <v>317</v>
      </c>
      <c r="B533" s="280">
        <v>180</v>
      </c>
    </row>
    <row r="534" spans="1:2" ht="12.75">
      <c r="A534" s="279" t="s">
        <v>430</v>
      </c>
      <c r="B534" s="280">
        <v>191</v>
      </c>
    </row>
    <row r="535" spans="1:2" ht="12.75">
      <c r="A535" s="279" t="s">
        <v>431</v>
      </c>
      <c r="B535" s="280">
        <v>195</v>
      </c>
    </row>
    <row r="536" spans="1:2" ht="12.75">
      <c r="A536" s="279" t="s">
        <v>432</v>
      </c>
      <c r="B536" s="280">
        <v>195</v>
      </c>
    </row>
    <row r="537" spans="1:2" ht="12.75">
      <c r="A537" s="279" t="s">
        <v>573</v>
      </c>
      <c r="B537" s="280">
        <v>198</v>
      </c>
    </row>
    <row r="538" spans="1:2" ht="12.75">
      <c r="A538" s="279" t="s">
        <v>433</v>
      </c>
      <c r="B538" s="280">
        <v>261</v>
      </c>
    </row>
    <row r="539" spans="1:2" ht="12.75">
      <c r="A539" s="279" t="s">
        <v>434</v>
      </c>
      <c r="B539" s="280">
        <v>259</v>
      </c>
    </row>
    <row r="540" spans="1:2" ht="12.75">
      <c r="A540" s="279" t="s">
        <v>435</v>
      </c>
      <c r="B540" s="280">
        <v>257</v>
      </c>
    </row>
    <row r="541" spans="1:2" ht="12.75">
      <c r="A541" s="279" t="s">
        <v>436</v>
      </c>
      <c r="B541" s="280">
        <v>136</v>
      </c>
    </row>
    <row r="542" spans="1:2" ht="12.75">
      <c r="A542" s="279" t="s">
        <v>574</v>
      </c>
      <c r="B542" s="280">
        <v>143</v>
      </c>
    </row>
    <row r="543" spans="1:2" ht="12.75">
      <c r="A543" s="279" t="s">
        <v>575</v>
      </c>
      <c r="B543" s="280">
        <v>143</v>
      </c>
    </row>
    <row r="544" spans="1:2" ht="12.75">
      <c r="A544" s="279" t="s">
        <v>576</v>
      </c>
      <c r="B544" s="280">
        <v>143</v>
      </c>
    </row>
    <row r="545" spans="1:2" ht="12.75">
      <c r="A545" s="279" t="s">
        <v>437</v>
      </c>
      <c r="B545" s="280">
        <v>145</v>
      </c>
    </row>
    <row r="546" spans="1:2" ht="12.75">
      <c r="A546" s="279" t="s">
        <v>438</v>
      </c>
      <c r="B546" s="280">
        <v>190</v>
      </c>
    </row>
    <row r="547" spans="1:2" ht="12.75">
      <c r="A547" s="279" t="s">
        <v>577</v>
      </c>
      <c r="B547" s="280">
        <v>187</v>
      </c>
    </row>
    <row r="548" spans="1:2" ht="12.75">
      <c r="A548" s="279" t="s">
        <v>578</v>
      </c>
      <c r="B548" s="280">
        <v>187</v>
      </c>
    </row>
    <row r="549" spans="1:2" ht="12.75">
      <c r="A549" s="279" t="s">
        <v>579</v>
      </c>
      <c r="B549" s="280">
        <v>187</v>
      </c>
    </row>
    <row r="550" spans="1:2" ht="12.75">
      <c r="A550" s="279" t="s">
        <v>439</v>
      </c>
      <c r="B550" s="280">
        <v>191</v>
      </c>
    </row>
    <row r="551" spans="1:2" ht="12.75">
      <c r="A551" s="279" t="s">
        <v>440</v>
      </c>
      <c r="B551" s="280">
        <v>195</v>
      </c>
    </row>
    <row r="552" spans="1:2" ht="12.75">
      <c r="A552" s="279" t="s">
        <v>580</v>
      </c>
      <c r="B552" s="280">
        <v>197</v>
      </c>
    </row>
    <row r="553" spans="1:2" ht="12.75">
      <c r="A553" s="279" t="s">
        <v>581</v>
      </c>
      <c r="B553" s="280">
        <v>197</v>
      </c>
    </row>
    <row r="554" spans="1:2" ht="12.75">
      <c r="A554" s="279" t="s">
        <v>582</v>
      </c>
      <c r="B554" s="280">
        <v>197</v>
      </c>
    </row>
    <row r="555" spans="1:2" ht="12.75">
      <c r="A555" s="279" t="s">
        <v>583</v>
      </c>
      <c r="B555" s="280">
        <v>198</v>
      </c>
    </row>
    <row r="556" spans="1:2" ht="12.75">
      <c r="A556" s="279" t="s">
        <v>441</v>
      </c>
      <c r="B556" s="280">
        <v>255.5</v>
      </c>
    </row>
    <row r="557" spans="1:2" ht="12.75">
      <c r="A557" s="279" t="s">
        <v>442</v>
      </c>
      <c r="B557" s="280">
        <v>260</v>
      </c>
    </row>
    <row r="558" spans="1:2" ht="12.75">
      <c r="A558" s="279" t="s">
        <v>443</v>
      </c>
      <c r="B558" s="280">
        <v>258</v>
      </c>
    </row>
    <row r="559" spans="1:2" ht="12.75">
      <c r="A559" s="279" t="s">
        <v>444</v>
      </c>
      <c r="B559" s="280">
        <v>258</v>
      </c>
    </row>
    <row r="560" spans="1:2" ht="12.75">
      <c r="A560" s="279" t="s">
        <v>445</v>
      </c>
      <c r="B560" s="280">
        <v>257</v>
      </c>
    </row>
    <row r="561" spans="1:2" ht="12.75">
      <c r="A561" s="279" t="s">
        <v>446</v>
      </c>
      <c r="B561" s="280">
        <v>34</v>
      </c>
    </row>
    <row r="562" spans="1:2" ht="12.75">
      <c r="A562" s="279" t="s">
        <v>447</v>
      </c>
      <c r="B562" s="280">
        <v>34</v>
      </c>
    </row>
    <row r="563" spans="1:2" ht="12.75">
      <c r="A563" s="279" t="s">
        <v>448</v>
      </c>
      <c r="B563" s="280">
        <v>44</v>
      </c>
    </row>
    <row r="564" spans="1:2" ht="12.75">
      <c r="A564" s="279" t="s">
        <v>449</v>
      </c>
      <c r="B564" s="280">
        <v>44</v>
      </c>
    </row>
    <row r="565" spans="1:2" ht="12.75">
      <c r="A565" s="279" t="s">
        <v>450</v>
      </c>
      <c r="B565" s="280">
        <v>55</v>
      </c>
    </row>
    <row r="566" spans="1:2" ht="12.75">
      <c r="A566" s="279" t="s">
        <v>451</v>
      </c>
      <c r="B566" s="280">
        <v>55</v>
      </c>
    </row>
    <row r="567" spans="1:2" ht="12.75">
      <c r="A567" s="279" t="s">
        <v>452</v>
      </c>
      <c r="B567" s="280">
        <v>72</v>
      </c>
    </row>
    <row r="568" spans="1:2" ht="12.75">
      <c r="A568" s="279" t="s">
        <v>453</v>
      </c>
      <c r="B568" s="280">
        <v>72</v>
      </c>
    </row>
    <row r="569" spans="1:2" ht="12.75">
      <c r="A569" s="279" t="s">
        <v>454</v>
      </c>
      <c r="B569" s="280">
        <v>34</v>
      </c>
    </row>
    <row r="570" spans="1:2" ht="12.75">
      <c r="A570" s="279" t="s">
        <v>455</v>
      </c>
      <c r="B570" s="280">
        <v>34</v>
      </c>
    </row>
    <row r="571" spans="1:2" ht="12.75">
      <c r="A571" s="279" t="s">
        <v>456</v>
      </c>
      <c r="B571" s="280">
        <v>44</v>
      </c>
    </row>
    <row r="572" spans="1:2" ht="12.75">
      <c r="A572" s="279" t="s">
        <v>457</v>
      </c>
      <c r="B572" s="280">
        <v>44</v>
      </c>
    </row>
    <row r="573" spans="1:2" ht="12.75">
      <c r="A573" s="279" t="s">
        <v>458</v>
      </c>
      <c r="B573" s="280">
        <v>55</v>
      </c>
    </row>
    <row r="574" spans="1:2" ht="12.75">
      <c r="A574" s="279" t="s">
        <v>459</v>
      </c>
      <c r="B574" s="280">
        <v>55</v>
      </c>
    </row>
    <row r="575" spans="1:2" ht="12.75">
      <c r="A575" s="279" t="s">
        <v>460</v>
      </c>
      <c r="B575" s="280">
        <v>72</v>
      </c>
    </row>
    <row r="576" spans="1:2" ht="12.75">
      <c r="A576" s="279" t="s">
        <v>461</v>
      </c>
      <c r="B576" s="280">
        <v>72</v>
      </c>
    </row>
    <row r="577" spans="1:2" ht="12.75">
      <c r="A577" s="279" t="s">
        <v>462</v>
      </c>
      <c r="B577" s="280">
        <v>34</v>
      </c>
    </row>
    <row r="578" spans="1:2" ht="12.75">
      <c r="A578" s="279" t="s">
        <v>463</v>
      </c>
      <c r="B578" s="280">
        <v>34</v>
      </c>
    </row>
    <row r="579" spans="1:2" ht="12.75">
      <c r="A579" s="279" t="s">
        <v>464</v>
      </c>
      <c r="B579" s="280">
        <v>44</v>
      </c>
    </row>
    <row r="580" spans="1:2" ht="12.75">
      <c r="A580" s="279" t="s">
        <v>465</v>
      </c>
      <c r="B580" s="280">
        <v>44</v>
      </c>
    </row>
    <row r="581" spans="1:2" ht="12.75">
      <c r="A581" s="279" t="s">
        <v>466</v>
      </c>
      <c r="B581" s="280">
        <v>56</v>
      </c>
    </row>
    <row r="582" spans="1:2" ht="12.75">
      <c r="A582" s="279" t="s">
        <v>467</v>
      </c>
      <c r="B582" s="280">
        <v>55</v>
      </c>
    </row>
    <row r="583" spans="1:2" ht="12.75">
      <c r="A583" s="279" t="s">
        <v>468</v>
      </c>
      <c r="B583" s="280">
        <v>72</v>
      </c>
    </row>
    <row r="584" spans="1:2" ht="12.75">
      <c r="A584" s="279" t="s">
        <v>469</v>
      </c>
      <c r="B584" s="280">
        <v>72</v>
      </c>
    </row>
    <row r="585" spans="1:2" ht="12.75">
      <c r="A585" s="279" t="s">
        <v>584</v>
      </c>
      <c r="B585" s="280">
        <v>145</v>
      </c>
    </row>
    <row r="586" spans="1:2" ht="12.75">
      <c r="A586" s="279" t="s">
        <v>585</v>
      </c>
      <c r="B586" s="280">
        <v>144</v>
      </c>
    </row>
    <row r="587" spans="1:2" ht="12.75">
      <c r="A587" s="279" t="s">
        <v>586</v>
      </c>
      <c r="B587" s="280">
        <v>144</v>
      </c>
    </row>
    <row r="588" spans="1:2" ht="12.75">
      <c r="A588" s="279" t="s">
        <v>587</v>
      </c>
      <c r="B588" s="280">
        <v>192</v>
      </c>
    </row>
    <row r="589" spans="1:2" ht="12.75">
      <c r="A589" s="279" t="s">
        <v>588</v>
      </c>
      <c r="B589" s="280">
        <v>190</v>
      </c>
    </row>
    <row r="590" spans="1:2" ht="12.75">
      <c r="A590" s="279" t="s">
        <v>589</v>
      </c>
      <c r="B590" s="280">
        <v>191</v>
      </c>
    </row>
    <row r="591" spans="1:2" ht="12.75">
      <c r="A591" s="279" t="s">
        <v>590</v>
      </c>
      <c r="B591" s="280">
        <v>197</v>
      </c>
    </row>
    <row r="592" spans="1:2" ht="12.75">
      <c r="A592" s="279" t="s">
        <v>591</v>
      </c>
      <c r="B592" s="280">
        <v>194</v>
      </c>
    </row>
    <row r="593" spans="1:2" ht="12.75">
      <c r="A593" s="279" t="s">
        <v>592</v>
      </c>
      <c r="B593" s="280">
        <v>196</v>
      </c>
    </row>
    <row r="594" spans="1:2" ht="12.75">
      <c r="A594" s="279" t="s">
        <v>593</v>
      </c>
      <c r="B594" s="280">
        <v>260</v>
      </c>
    </row>
    <row r="595" spans="1:2" ht="12.75">
      <c r="A595" s="279" t="s">
        <v>594</v>
      </c>
      <c r="B595" s="280">
        <v>257</v>
      </c>
    </row>
    <row r="596" spans="1:2" ht="12.75">
      <c r="A596" s="279" t="s">
        <v>595</v>
      </c>
      <c r="B596" s="280">
        <v>258</v>
      </c>
    </row>
    <row r="597" spans="1:2" ht="12.75">
      <c r="A597" s="279" t="s">
        <v>470</v>
      </c>
      <c r="B597" s="280">
        <v>145</v>
      </c>
    </row>
    <row r="598" spans="1:2" ht="12.75">
      <c r="A598" s="279" t="s">
        <v>596</v>
      </c>
      <c r="B598" s="280">
        <v>144</v>
      </c>
    </row>
    <row r="599" spans="1:2" ht="12.75">
      <c r="A599" s="279" t="s">
        <v>597</v>
      </c>
      <c r="B599" s="280">
        <v>144</v>
      </c>
    </row>
    <row r="600" spans="1:2" ht="12.75">
      <c r="A600" s="279" t="s">
        <v>318</v>
      </c>
      <c r="B600" s="280">
        <v>192</v>
      </c>
    </row>
    <row r="601" spans="1:2" ht="12.75">
      <c r="A601" s="279" t="s">
        <v>598</v>
      </c>
      <c r="B601" s="280">
        <v>190</v>
      </c>
    </row>
    <row r="602" spans="1:2" ht="12.75">
      <c r="A602" s="279" t="s">
        <v>599</v>
      </c>
      <c r="B602" s="280">
        <v>191</v>
      </c>
    </row>
    <row r="603" spans="1:2" ht="12.75">
      <c r="A603" s="279" t="s">
        <v>600</v>
      </c>
      <c r="B603" s="280">
        <v>197</v>
      </c>
    </row>
    <row r="604" spans="1:2" ht="12.75">
      <c r="A604" s="279" t="s">
        <v>601</v>
      </c>
      <c r="B604" s="280">
        <v>194</v>
      </c>
    </row>
    <row r="605" spans="1:2" ht="12.75">
      <c r="A605" s="279" t="s">
        <v>602</v>
      </c>
      <c r="B605" s="280">
        <v>196</v>
      </c>
    </row>
    <row r="606" spans="1:2" ht="12.75">
      <c r="A606" s="279" t="s">
        <v>603</v>
      </c>
      <c r="B606" s="280">
        <v>259</v>
      </c>
    </row>
    <row r="607" spans="1:2" ht="12.75">
      <c r="A607" s="279" t="s">
        <v>604</v>
      </c>
      <c r="B607" s="280">
        <v>257</v>
      </c>
    </row>
    <row r="608" spans="1:2" ht="12.75">
      <c r="A608" s="279" t="s">
        <v>605</v>
      </c>
      <c r="B608" s="280">
        <v>258</v>
      </c>
    </row>
    <row r="609" spans="1:2" ht="12.75">
      <c r="A609" s="279" t="s">
        <v>471</v>
      </c>
      <c r="B609" s="280">
        <v>7</v>
      </c>
    </row>
    <row r="610" spans="1:2" ht="12.75">
      <c r="A610" s="279" t="s">
        <v>472</v>
      </c>
      <c r="B610" s="280">
        <v>20</v>
      </c>
    </row>
    <row r="611" spans="1:2" ht="12.75">
      <c r="A611" s="279" t="s">
        <v>473</v>
      </c>
      <c r="B611" s="280">
        <v>20</v>
      </c>
    </row>
    <row r="612" spans="1:2" ht="12.75">
      <c r="A612" s="279" t="s">
        <v>474</v>
      </c>
      <c r="B612" s="280">
        <v>20</v>
      </c>
    </row>
    <row r="613" spans="1:2" ht="12.75">
      <c r="A613" s="279" t="s">
        <v>658</v>
      </c>
      <c r="B613" s="280">
        <v>11.8</v>
      </c>
    </row>
    <row r="614" spans="1:2" ht="12.75">
      <c r="A614" s="279" t="s">
        <v>475</v>
      </c>
      <c r="B614" s="280">
        <v>34</v>
      </c>
    </row>
    <row r="615" spans="1:2" ht="12.75">
      <c r="A615" s="279" t="s">
        <v>476</v>
      </c>
      <c r="B615" s="280">
        <v>34</v>
      </c>
    </row>
    <row r="616" spans="1:2" ht="12.75">
      <c r="A616" s="279" t="s">
        <v>477</v>
      </c>
      <c r="B616" s="280">
        <v>22</v>
      </c>
    </row>
    <row r="617" spans="1:2" ht="12.75">
      <c r="A617" s="279" t="s">
        <v>478</v>
      </c>
      <c r="B617" s="280">
        <v>23</v>
      </c>
    </row>
    <row r="618" spans="1:2" ht="12.75">
      <c r="A618" s="279" t="s">
        <v>479</v>
      </c>
      <c r="B618" s="280">
        <v>22</v>
      </c>
    </row>
    <row r="619" spans="1:2" ht="12.75">
      <c r="A619" s="279" t="s">
        <v>606</v>
      </c>
      <c r="B619" s="280">
        <v>22</v>
      </c>
    </row>
    <row r="620" spans="1:2" ht="12.75">
      <c r="A620" s="279" t="s">
        <v>607</v>
      </c>
      <c r="B620" s="280">
        <v>23</v>
      </c>
    </row>
    <row r="621" spans="1:2" ht="12.75">
      <c r="A621" s="279" t="s">
        <v>608</v>
      </c>
      <c r="B621" s="280">
        <v>22</v>
      </c>
    </row>
    <row r="622" spans="1:2" ht="12.75">
      <c r="A622" s="279" t="s">
        <v>336</v>
      </c>
      <c r="B622" s="280">
        <v>77.1</v>
      </c>
    </row>
    <row r="623" spans="1:2" ht="12.75">
      <c r="A623" s="279" t="s">
        <v>480</v>
      </c>
      <c r="B623" s="280">
        <v>70</v>
      </c>
    </row>
    <row r="624" spans="1:2" ht="12.75">
      <c r="A624" s="279" t="s">
        <v>337</v>
      </c>
      <c r="B624" s="280">
        <v>94.4</v>
      </c>
    </row>
    <row r="625" spans="1:2" ht="12.75">
      <c r="A625" s="279" t="s">
        <v>481</v>
      </c>
      <c r="B625" s="280">
        <v>91</v>
      </c>
    </row>
    <row r="626" spans="1:2" ht="12.75">
      <c r="A626" s="279" t="s">
        <v>338</v>
      </c>
      <c r="B626" s="280">
        <v>77</v>
      </c>
    </row>
    <row r="627" spans="1:2" ht="12.75">
      <c r="A627" s="279" t="s">
        <v>482</v>
      </c>
      <c r="B627" s="280">
        <v>70</v>
      </c>
    </row>
    <row r="628" spans="1:2" ht="12.75">
      <c r="A628" s="279" t="s">
        <v>339</v>
      </c>
      <c r="B628" s="280">
        <v>97.6</v>
      </c>
    </row>
    <row r="629" spans="1:2" ht="12.75">
      <c r="A629" s="279" t="s">
        <v>483</v>
      </c>
      <c r="B629" s="280">
        <v>91</v>
      </c>
    </row>
    <row r="630" spans="1:2" ht="12.75">
      <c r="A630" s="279" t="s">
        <v>340</v>
      </c>
      <c r="B630" s="280">
        <v>76.9</v>
      </c>
    </row>
    <row r="631" spans="1:2" ht="12.75">
      <c r="A631" s="279" t="s">
        <v>484</v>
      </c>
      <c r="B631" s="280">
        <v>70</v>
      </c>
    </row>
    <row r="632" spans="1:2" ht="12.75">
      <c r="A632" s="279" t="s">
        <v>341</v>
      </c>
      <c r="B632" s="280">
        <v>96.6</v>
      </c>
    </row>
    <row r="633" spans="1:2" ht="12.75">
      <c r="A633" s="279" t="s">
        <v>485</v>
      </c>
      <c r="B633" s="280">
        <v>91</v>
      </c>
    </row>
    <row r="634" spans="1:2" ht="12.75">
      <c r="A634" s="279" t="s">
        <v>342</v>
      </c>
      <c r="B634" s="280">
        <v>76.9</v>
      </c>
    </row>
    <row r="635" spans="1:2" ht="12.75">
      <c r="A635" s="279" t="s">
        <v>486</v>
      </c>
      <c r="B635" s="280">
        <v>70</v>
      </c>
    </row>
    <row r="636" spans="1:2" ht="12.75">
      <c r="A636" s="279" t="s">
        <v>343</v>
      </c>
      <c r="B636" s="280">
        <v>98</v>
      </c>
    </row>
    <row r="637" spans="1:2" ht="12.75">
      <c r="A637" s="279" t="s">
        <v>487</v>
      </c>
      <c r="B637" s="280">
        <v>91</v>
      </c>
    </row>
    <row r="638" spans="1:2" ht="12.75">
      <c r="A638" s="279" t="s">
        <v>344</v>
      </c>
      <c r="B638" s="280">
        <v>77.6</v>
      </c>
    </row>
    <row r="639" spans="1:2" ht="12.75">
      <c r="A639" s="279" t="s">
        <v>488</v>
      </c>
      <c r="B639" s="280">
        <v>70</v>
      </c>
    </row>
    <row r="640" spans="1:2" ht="12.75">
      <c r="A640" s="279" t="s">
        <v>345</v>
      </c>
      <c r="B640" s="280">
        <v>97.8</v>
      </c>
    </row>
    <row r="641" spans="1:2" ht="12.75">
      <c r="A641" s="279" t="s">
        <v>489</v>
      </c>
      <c r="B641" s="280">
        <v>91</v>
      </c>
    </row>
    <row r="642" spans="1:2" ht="12.75">
      <c r="A642" s="279" t="s">
        <v>346</v>
      </c>
      <c r="B642" s="280">
        <v>77.5</v>
      </c>
    </row>
    <row r="643" spans="1:2" ht="12.75">
      <c r="A643" s="279" t="s">
        <v>490</v>
      </c>
      <c r="B643" s="280">
        <v>70</v>
      </c>
    </row>
    <row r="644" spans="1:2" ht="12.75">
      <c r="A644" s="279" t="s">
        <v>347</v>
      </c>
      <c r="B644" s="280">
        <v>97.5</v>
      </c>
    </row>
    <row r="645" spans="1:2" ht="12.75">
      <c r="A645" s="279" t="s">
        <v>491</v>
      </c>
      <c r="B645" s="280">
        <v>91</v>
      </c>
    </row>
    <row r="646" spans="1:2" ht="12.75">
      <c r="A646" s="279" t="s">
        <v>348</v>
      </c>
      <c r="B646" s="280">
        <v>77.3</v>
      </c>
    </row>
    <row r="647" spans="1:2" ht="12.75">
      <c r="A647" s="279" t="s">
        <v>492</v>
      </c>
      <c r="B647" s="280">
        <v>70</v>
      </c>
    </row>
    <row r="648" spans="1:2" ht="12.75">
      <c r="A648" s="279" t="s">
        <v>349</v>
      </c>
      <c r="B648" s="280">
        <v>97.2</v>
      </c>
    </row>
    <row r="649" spans="1:2" ht="12.75">
      <c r="A649" s="279" t="s">
        <v>493</v>
      </c>
      <c r="B649" s="280">
        <v>91</v>
      </c>
    </row>
    <row r="650" spans="1:2" ht="12.75">
      <c r="A650" s="279" t="s">
        <v>350</v>
      </c>
      <c r="B650" s="280">
        <v>77.3</v>
      </c>
    </row>
    <row r="651" spans="1:2" ht="12.75">
      <c r="A651" s="279" t="s">
        <v>494</v>
      </c>
      <c r="B651" s="280">
        <v>70</v>
      </c>
    </row>
    <row r="652" spans="1:2" ht="12.75">
      <c r="A652" s="279" t="s">
        <v>351</v>
      </c>
      <c r="B652" s="280">
        <v>99.7</v>
      </c>
    </row>
    <row r="653" spans="1:2" ht="12.75">
      <c r="A653" s="279" t="s">
        <v>495</v>
      </c>
      <c r="B653" s="280">
        <v>90</v>
      </c>
    </row>
    <row r="654" spans="1:2" ht="12.75">
      <c r="A654" s="279" t="s">
        <v>1156</v>
      </c>
      <c r="B654" s="280">
        <v>79.2</v>
      </c>
    </row>
    <row r="655" spans="1:2" ht="12.75">
      <c r="A655" s="279" t="s">
        <v>1157</v>
      </c>
      <c r="B655" s="280">
        <v>79.2</v>
      </c>
    </row>
    <row r="656" spans="1:2" ht="12.75">
      <c r="A656" s="279" t="s">
        <v>1158</v>
      </c>
      <c r="B656" s="280">
        <v>79.1</v>
      </c>
    </row>
    <row r="657" spans="1:2" ht="12.75">
      <c r="A657" s="279" t="s">
        <v>1159</v>
      </c>
      <c r="B657" s="280">
        <v>79.1</v>
      </c>
    </row>
    <row r="658" spans="1:2" ht="12.75">
      <c r="A658" s="279" t="s">
        <v>1160</v>
      </c>
      <c r="B658" s="280">
        <v>78.8</v>
      </c>
    </row>
    <row r="659" spans="1:2" ht="12.75">
      <c r="A659" s="279" t="s">
        <v>1161</v>
      </c>
      <c r="B659" s="280">
        <v>78.8</v>
      </c>
    </row>
    <row r="660" spans="1:2" ht="12.75">
      <c r="A660" s="279" t="s">
        <v>1162</v>
      </c>
      <c r="B660" s="280">
        <v>108</v>
      </c>
    </row>
    <row r="661" spans="1:2" ht="12.75">
      <c r="A661" s="279" t="s">
        <v>1163</v>
      </c>
      <c r="B661" s="280">
        <v>108</v>
      </c>
    </row>
    <row r="662" spans="1:2" ht="12.75">
      <c r="A662" s="279" t="s">
        <v>1164</v>
      </c>
      <c r="B662" s="280">
        <v>70</v>
      </c>
    </row>
    <row r="663" spans="1:2" ht="12.75">
      <c r="A663" s="279" t="s">
        <v>1165</v>
      </c>
      <c r="B663" s="280">
        <v>70</v>
      </c>
    </row>
    <row r="664" spans="1:2" ht="12.75">
      <c r="A664" s="279" t="s">
        <v>1166</v>
      </c>
      <c r="B664" s="280">
        <v>108</v>
      </c>
    </row>
    <row r="665" spans="1:2" ht="12.75">
      <c r="A665" s="279" t="s">
        <v>1167</v>
      </c>
      <c r="B665" s="280">
        <v>108</v>
      </c>
    </row>
    <row r="666" spans="1:2" ht="12.75">
      <c r="A666" s="279" t="s">
        <v>1168</v>
      </c>
      <c r="B666" s="280">
        <v>70</v>
      </c>
    </row>
    <row r="667" spans="1:2" ht="12.75">
      <c r="A667" s="279" t="s">
        <v>1169</v>
      </c>
      <c r="B667" s="280">
        <v>70</v>
      </c>
    </row>
    <row r="668" spans="1:2" ht="12.75">
      <c r="A668" s="279" t="s">
        <v>1170</v>
      </c>
      <c r="B668" s="280">
        <v>107</v>
      </c>
    </row>
    <row r="669" spans="1:2" ht="12.75">
      <c r="A669" s="279" t="s">
        <v>1171</v>
      </c>
      <c r="B669" s="280">
        <v>108</v>
      </c>
    </row>
    <row r="670" spans="1:2" ht="12.75">
      <c r="A670" s="279" t="s">
        <v>1172</v>
      </c>
      <c r="B670" s="280">
        <v>70</v>
      </c>
    </row>
    <row r="671" spans="1:2" ht="12.75">
      <c r="A671" s="279" t="s">
        <v>1173</v>
      </c>
      <c r="B671" s="280">
        <v>70</v>
      </c>
    </row>
    <row r="672" spans="1:2" ht="12.75">
      <c r="A672" s="279" t="s">
        <v>210</v>
      </c>
      <c r="B672" s="280">
        <v>56</v>
      </c>
    </row>
    <row r="673" spans="1:2" ht="12.75">
      <c r="A673" s="279" t="s">
        <v>772</v>
      </c>
      <c r="B673" s="280">
        <v>56</v>
      </c>
    </row>
    <row r="674" spans="1:2" ht="12.75">
      <c r="A674" s="279" t="s">
        <v>319</v>
      </c>
      <c r="B674" s="280">
        <v>56</v>
      </c>
    </row>
    <row r="675" spans="1:2" ht="12.75">
      <c r="A675" s="279" t="s">
        <v>773</v>
      </c>
      <c r="B675" s="280">
        <v>56</v>
      </c>
    </row>
    <row r="676" spans="1:2" ht="12.75">
      <c r="A676" s="279" t="s">
        <v>211</v>
      </c>
      <c r="B676" s="280">
        <v>72.7</v>
      </c>
    </row>
    <row r="677" spans="1:2" ht="12.75">
      <c r="A677" s="279" t="s">
        <v>774</v>
      </c>
      <c r="B677" s="280">
        <v>73</v>
      </c>
    </row>
    <row r="678" spans="1:2" ht="12.75">
      <c r="A678" s="279" t="s">
        <v>320</v>
      </c>
      <c r="B678" s="280">
        <v>73</v>
      </c>
    </row>
    <row r="679" spans="1:2" ht="12.75">
      <c r="A679" s="279" t="s">
        <v>775</v>
      </c>
      <c r="B679" s="280">
        <v>73</v>
      </c>
    </row>
    <row r="680" spans="1:2" ht="12.75">
      <c r="A680" s="279" t="s">
        <v>212</v>
      </c>
      <c r="B680" s="280">
        <v>90</v>
      </c>
    </row>
    <row r="681" spans="1:2" ht="12.75">
      <c r="A681" s="279" t="s">
        <v>776</v>
      </c>
      <c r="B681" s="280">
        <v>90</v>
      </c>
    </row>
    <row r="682" spans="1:2" ht="12.75">
      <c r="A682" s="279" t="s">
        <v>321</v>
      </c>
      <c r="B682" s="280">
        <v>91</v>
      </c>
    </row>
    <row r="683" spans="1:2" ht="12.75">
      <c r="A683" s="279" t="s">
        <v>777</v>
      </c>
      <c r="B683" s="280">
        <v>90</v>
      </c>
    </row>
    <row r="684" spans="1:2" ht="12.75">
      <c r="A684" s="279" t="s">
        <v>213</v>
      </c>
      <c r="B684" s="280">
        <v>75.4</v>
      </c>
    </row>
    <row r="685" spans="1:2" ht="12.75">
      <c r="A685" s="279" t="s">
        <v>778</v>
      </c>
      <c r="B685" s="280">
        <v>77</v>
      </c>
    </row>
    <row r="686" spans="1:2" ht="12.75">
      <c r="A686" s="279" t="s">
        <v>322</v>
      </c>
      <c r="B686" s="280">
        <v>76</v>
      </c>
    </row>
    <row r="687" spans="1:2" ht="12.75">
      <c r="A687" s="279" t="s">
        <v>779</v>
      </c>
      <c r="B687" s="280">
        <v>76</v>
      </c>
    </row>
    <row r="688" spans="1:2" ht="12.75">
      <c r="A688" s="279" t="s">
        <v>214</v>
      </c>
      <c r="B688" s="280">
        <v>98.2</v>
      </c>
    </row>
    <row r="689" spans="1:2" ht="12.75">
      <c r="A689" s="279" t="s">
        <v>780</v>
      </c>
      <c r="B689" s="280">
        <v>101</v>
      </c>
    </row>
    <row r="690" spans="1:2" ht="12.75">
      <c r="A690" s="279" t="s">
        <v>323</v>
      </c>
      <c r="B690" s="280">
        <v>99</v>
      </c>
    </row>
    <row r="691" spans="1:2" ht="12.75">
      <c r="A691" s="279" t="s">
        <v>781</v>
      </c>
      <c r="B691" s="280">
        <v>98</v>
      </c>
    </row>
    <row r="692" spans="1:2" ht="12.75">
      <c r="A692" s="279" t="s">
        <v>215</v>
      </c>
      <c r="B692" s="280">
        <v>125</v>
      </c>
    </row>
    <row r="693" spans="1:2" ht="12.75">
      <c r="A693" s="279" t="s">
        <v>782</v>
      </c>
      <c r="B693" s="280">
        <v>126</v>
      </c>
    </row>
    <row r="694" spans="1:2" ht="12.75">
      <c r="A694" s="279" t="s">
        <v>324</v>
      </c>
      <c r="B694" s="280">
        <v>126</v>
      </c>
    </row>
    <row r="695" spans="1:2" ht="12.75">
      <c r="A695" s="279" t="s">
        <v>783</v>
      </c>
      <c r="B695" s="280">
        <v>122</v>
      </c>
    </row>
    <row r="696" spans="1:2" ht="12.75">
      <c r="A696" s="279" t="s">
        <v>216</v>
      </c>
      <c r="B696" s="280">
        <v>56</v>
      </c>
    </row>
    <row r="697" spans="1:2" ht="12.75">
      <c r="A697" s="279" t="s">
        <v>784</v>
      </c>
      <c r="B697" s="280">
        <v>56</v>
      </c>
    </row>
    <row r="698" spans="1:2" ht="12.75">
      <c r="A698" s="279" t="s">
        <v>325</v>
      </c>
      <c r="B698" s="280">
        <v>57</v>
      </c>
    </row>
    <row r="699" spans="1:2" ht="12.75">
      <c r="A699" s="279" t="s">
        <v>785</v>
      </c>
      <c r="B699" s="280">
        <v>56</v>
      </c>
    </row>
    <row r="700" spans="1:2" ht="12.75">
      <c r="A700" s="279" t="s">
        <v>217</v>
      </c>
      <c r="B700" s="280">
        <v>72.8</v>
      </c>
    </row>
    <row r="701" spans="1:2" ht="12.75">
      <c r="A701" s="279" t="s">
        <v>786</v>
      </c>
      <c r="B701" s="280">
        <v>73</v>
      </c>
    </row>
    <row r="702" spans="1:2" ht="12.75">
      <c r="A702" s="279" t="s">
        <v>326</v>
      </c>
      <c r="B702" s="280">
        <v>73</v>
      </c>
    </row>
    <row r="703" spans="1:2" ht="12.75">
      <c r="A703" s="279" t="s">
        <v>787</v>
      </c>
      <c r="B703" s="280">
        <v>73</v>
      </c>
    </row>
    <row r="704" spans="1:2" ht="12.75">
      <c r="A704" s="279" t="s">
        <v>218</v>
      </c>
      <c r="B704" s="280">
        <v>90.4</v>
      </c>
    </row>
    <row r="705" spans="1:2" ht="12.75">
      <c r="A705" s="279" t="s">
        <v>788</v>
      </c>
      <c r="B705" s="280">
        <v>90</v>
      </c>
    </row>
    <row r="706" spans="1:2" ht="12.75">
      <c r="A706" s="279" t="s">
        <v>327</v>
      </c>
      <c r="B706" s="280">
        <v>91</v>
      </c>
    </row>
    <row r="707" spans="1:2" ht="12.75">
      <c r="A707" s="279" t="s">
        <v>789</v>
      </c>
      <c r="B707" s="280">
        <v>90</v>
      </c>
    </row>
    <row r="708" spans="1:2" ht="12.75">
      <c r="A708" s="279" t="s">
        <v>219</v>
      </c>
      <c r="B708" s="280">
        <v>75</v>
      </c>
    </row>
    <row r="709" spans="1:2" ht="12.75">
      <c r="A709" s="279" t="s">
        <v>790</v>
      </c>
      <c r="B709" s="280">
        <v>78</v>
      </c>
    </row>
    <row r="710" spans="1:2" ht="12.75">
      <c r="A710" s="279" t="s">
        <v>328</v>
      </c>
      <c r="B710" s="280">
        <v>76</v>
      </c>
    </row>
    <row r="711" spans="1:2" ht="12.75">
      <c r="A711" s="279" t="s">
        <v>791</v>
      </c>
      <c r="B711" s="280">
        <v>76</v>
      </c>
    </row>
    <row r="712" spans="1:2" ht="12.75">
      <c r="A712" s="279" t="s">
        <v>220</v>
      </c>
      <c r="B712" s="280">
        <v>97.8</v>
      </c>
    </row>
    <row r="713" spans="1:2" ht="12.75">
      <c r="A713" s="279" t="s">
        <v>792</v>
      </c>
      <c r="B713" s="280">
        <v>101</v>
      </c>
    </row>
    <row r="714" spans="1:2" ht="12.75">
      <c r="A714" s="279" t="s">
        <v>329</v>
      </c>
      <c r="B714" s="280">
        <v>99</v>
      </c>
    </row>
    <row r="715" spans="1:2" ht="12.75">
      <c r="A715" s="279" t="s">
        <v>793</v>
      </c>
      <c r="B715" s="280">
        <v>98</v>
      </c>
    </row>
    <row r="716" spans="1:2" ht="12.75">
      <c r="A716" s="279" t="s">
        <v>221</v>
      </c>
      <c r="B716" s="280">
        <v>125</v>
      </c>
    </row>
    <row r="717" spans="1:2" ht="12.75">
      <c r="A717" s="279" t="s">
        <v>794</v>
      </c>
      <c r="B717" s="280">
        <v>126</v>
      </c>
    </row>
    <row r="718" spans="1:2" ht="12.75">
      <c r="A718" s="279" t="s">
        <v>330</v>
      </c>
      <c r="B718" s="280">
        <v>126</v>
      </c>
    </row>
    <row r="719" spans="1:2" ht="12.75">
      <c r="A719" s="279" t="s">
        <v>795</v>
      </c>
      <c r="B719" s="280">
        <v>122</v>
      </c>
    </row>
    <row r="720" spans="1:2" ht="12.75">
      <c r="A720" s="279" t="s">
        <v>609</v>
      </c>
      <c r="B720" s="280">
        <v>59</v>
      </c>
    </row>
    <row r="721" spans="1:2" ht="12.75">
      <c r="A721" s="279" t="s">
        <v>609</v>
      </c>
      <c r="B721" s="280">
        <v>59</v>
      </c>
    </row>
    <row r="722" spans="1:2" ht="12.75">
      <c r="A722" s="279" t="s">
        <v>610</v>
      </c>
      <c r="B722" s="280">
        <v>79</v>
      </c>
    </row>
    <row r="723" spans="1:2" ht="12.75">
      <c r="A723" s="279" t="s">
        <v>610</v>
      </c>
      <c r="B723" s="280">
        <v>79</v>
      </c>
    </row>
    <row r="724" spans="1:2" ht="12.75">
      <c r="A724" s="279" t="s">
        <v>611</v>
      </c>
      <c r="B724" s="280">
        <v>59</v>
      </c>
    </row>
    <row r="725" spans="1:2" ht="12.75">
      <c r="A725" s="279" t="s">
        <v>611</v>
      </c>
      <c r="B725" s="280">
        <v>59</v>
      </c>
    </row>
    <row r="726" spans="1:2" ht="12.75">
      <c r="A726" s="279" t="s">
        <v>612</v>
      </c>
      <c r="B726" s="280">
        <v>79</v>
      </c>
    </row>
    <row r="727" spans="1:2" ht="12.75">
      <c r="A727" s="279" t="s">
        <v>612</v>
      </c>
      <c r="B727" s="280">
        <v>79</v>
      </c>
    </row>
    <row r="728" spans="1:2" ht="12.75">
      <c r="A728" s="279" t="s">
        <v>613</v>
      </c>
      <c r="B728" s="280">
        <v>141</v>
      </c>
    </row>
    <row r="729" spans="1:2" ht="12.75">
      <c r="A729" s="279" t="s">
        <v>614</v>
      </c>
      <c r="B729" s="280">
        <v>147</v>
      </c>
    </row>
    <row r="730" spans="1:2" ht="12.75">
      <c r="A730" s="279" t="s">
        <v>615</v>
      </c>
      <c r="B730" s="280">
        <v>180</v>
      </c>
    </row>
    <row r="731" spans="1:2" ht="12.75">
      <c r="A731" s="279" t="s">
        <v>616</v>
      </c>
      <c r="B731" s="280">
        <v>192</v>
      </c>
    </row>
    <row r="732" spans="1:2" ht="12.75">
      <c r="A732" s="279" t="s">
        <v>496</v>
      </c>
      <c r="B732" s="280">
        <v>142</v>
      </c>
    </row>
    <row r="733" spans="1:2" ht="12.75">
      <c r="A733" s="279" t="s">
        <v>617</v>
      </c>
      <c r="B733" s="280">
        <v>144</v>
      </c>
    </row>
    <row r="734" spans="1:2" ht="12.75">
      <c r="A734" s="279" t="s">
        <v>497</v>
      </c>
      <c r="B734" s="280">
        <v>187</v>
      </c>
    </row>
    <row r="735" spans="1:2" ht="12.75">
      <c r="A735" s="279" t="s">
        <v>618</v>
      </c>
      <c r="B735" s="280">
        <v>188</v>
      </c>
    </row>
    <row r="736" spans="1:2" ht="12.75">
      <c r="A736" s="279" t="s">
        <v>619</v>
      </c>
      <c r="B736" s="280">
        <v>143</v>
      </c>
    </row>
    <row r="737" spans="1:2" ht="12.75">
      <c r="A737" s="279" t="s">
        <v>620</v>
      </c>
      <c r="B737" s="280">
        <v>144</v>
      </c>
    </row>
    <row r="738" spans="1:2" ht="12.75">
      <c r="A738" s="279" t="s">
        <v>621</v>
      </c>
      <c r="B738" s="280">
        <v>144</v>
      </c>
    </row>
    <row r="739" spans="1:2" ht="12.75">
      <c r="A739" s="279" t="s">
        <v>622</v>
      </c>
      <c r="B739" s="280">
        <v>187</v>
      </c>
    </row>
    <row r="740" spans="1:2" ht="12.75">
      <c r="A740" s="279" t="s">
        <v>623</v>
      </c>
      <c r="B740" s="280">
        <v>188</v>
      </c>
    </row>
    <row r="741" spans="1:2" ht="12.75">
      <c r="A741" s="279" t="s">
        <v>624</v>
      </c>
      <c r="B741" s="280">
        <v>188</v>
      </c>
    </row>
    <row r="742" spans="1:2" ht="12.75">
      <c r="A742" s="279" t="s">
        <v>625</v>
      </c>
      <c r="B742" s="280">
        <v>54</v>
      </c>
    </row>
    <row r="743" spans="1:2" ht="12.75">
      <c r="A743" s="279" t="s">
        <v>626</v>
      </c>
      <c r="B743" s="280">
        <v>49</v>
      </c>
    </row>
    <row r="744" spans="1:2" ht="12.75">
      <c r="A744" s="279" t="s">
        <v>627</v>
      </c>
      <c r="B744" s="280">
        <v>75</v>
      </c>
    </row>
    <row r="745" spans="1:2" ht="12.75">
      <c r="A745" s="279" t="s">
        <v>659</v>
      </c>
      <c r="B745" s="280">
        <v>76</v>
      </c>
    </row>
    <row r="746" spans="1:2" ht="12.75">
      <c r="A746" s="279" t="s">
        <v>628</v>
      </c>
      <c r="B746" s="280">
        <v>69</v>
      </c>
    </row>
    <row r="747" spans="1:2" ht="12.75">
      <c r="A747" s="279" t="s">
        <v>660</v>
      </c>
      <c r="B747" s="280">
        <v>69</v>
      </c>
    </row>
    <row r="748" spans="1:2" ht="12.75">
      <c r="A748" s="279" t="s">
        <v>629</v>
      </c>
      <c r="B748" s="280">
        <v>54</v>
      </c>
    </row>
    <row r="749" spans="1:2" ht="12.75">
      <c r="A749" s="279" t="s">
        <v>630</v>
      </c>
      <c r="B749" s="280">
        <v>49</v>
      </c>
    </row>
    <row r="750" spans="1:2" ht="12.75">
      <c r="A750" s="279" t="s">
        <v>631</v>
      </c>
      <c r="B750" s="280">
        <v>75</v>
      </c>
    </row>
    <row r="751" spans="1:2" ht="12.75">
      <c r="A751" s="279" t="s">
        <v>661</v>
      </c>
      <c r="B751" s="280">
        <v>76</v>
      </c>
    </row>
    <row r="752" spans="1:2" ht="12.75">
      <c r="A752" s="279" t="s">
        <v>632</v>
      </c>
      <c r="B752" s="280">
        <v>69</v>
      </c>
    </row>
    <row r="753" spans="1:2" ht="12.75">
      <c r="A753" s="279" t="s">
        <v>662</v>
      </c>
      <c r="B753" s="280">
        <v>69</v>
      </c>
    </row>
    <row r="754" spans="1:2" ht="12.75">
      <c r="A754" s="279" t="s">
        <v>633</v>
      </c>
      <c r="B754" s="280">
        <v>54</v>
      </c>
    </row>
    <row r="755" spans="1:2" ht="12.75">
      <c r="A755" s="279" t="s">
        <v>634</v>
      </c>
      <c r="B755" s="280">
        <v>49</v>
      </c>
    </row>
    <row r="756" spans="1:2" ht="12.75">
      <c r="A756" s="279" t="s">
        <v>635</v>
      </c>
      <c r="B756" s="280">
        <v>75</v>
      </c>
    </row>
    <row r="757" spans="1:2" ht="12.75">
      <c r="A757" s="279" t="s">
        <v>636</v>
      </c>
      <c r="B757" s="280">
        <v>69</v>
      </c>
    </row>
    <row r="758" spans="1:2" ht="12.75">
      <c r="A758" s="279" t="s">
        <v>637</v>
      </c>
      <c r="B758" s="280">
        <v>54</v>
      </c>
    </row>
    <row r="759" spans="1:2" ht="12.75">
      <c r="A759" s="279" t="s">
        <v>638</v>
      </c>
      <c r="B759" s="280">
        <v>49</v>
      </c>
    </row>
    <row r="760" spans="1:2" ht="12.75">
      <c r="A760" s="279" t="s">
        <v>639</v>
      </c>
      <c r="B760" s="280">
        <v>75</v>
      </c>
    </row>
    <row r="761" spans="1:2" ht="12.75">
      <c r="A761" s="279" t="s">
        <v>663</v>
      </c>
      <c r="B761" s="280">
        <v>76</v>
      </c>
    </row>
    <row r="762" spans="1:2" ht="12.75">
      <c r="A762" s="279" t="s">
        <v>640</v>
      </c>
      <c r="B762" s="280">
        <v>69</v>
      </c>
    </row>
    <row r="763" spans="1:2" ht="12.75">
      <c r="A763" s="279" t="s">
        <v>664</v>
      </c>
      <c r="B763" s="280">
        <v>69</v>
      </c>
    </row>
    <row r="764" spans="1:2" ht="12.75">
      <c r="A764" s="279" t="s">
        <v>222</v>
      </c>
      <c r="B764" s="280">
        <v>34</v>
      </c>
    </row>
    <row r="765" spans="1:2" ht="12.75">
      <c r="A765" s="279" t="s">
        <v>331</v>
      </c>
      <c r="B765" s="280">
        <v>34</v>
      </c>
    </row>
    <row r="766" spans="1:2" ht="12.75">
      <c r="A766" s="279" t="s">
        <v>223</v>
      </c>
      <c r="B766" s="280">
        <v>44</v>
      </c>
    </row>
    <row r="767" spans="1:2" ht="12.75">
      <c r="A767" s="279" t="s">
        <v>332</v>
      </c>
      <c r="B767" s="280">
        <v>44</v>
      </c>
    </row>
    <row r="768" spans="1:2" ht="12.75">
      <c r="A768" s="279" t="s">
        <v>224</v>
      </c>
      <c r="B768" s="280">
        <v>55</v>
      </c>
    </row>
    <row r="769" spans="1:2" ht="12.75">
      <c r="A769" s="279" t="s">
        <v>225</v>
      </c>
      <c r="B769" s="280">
        <v>55</v>
      </c>
    </row>
    <row r="770" spans="1:2" ht="12.75">
      <c r="A770" s="279" t="s">
        <v>226</v>
      </c>
      <c r="B770" s="280">
        <v>72</v>
      </c>
    </row>
    <row r="771" spans="1:2" ht="12.75">
      <c r="A771" s="279" t="s">
        <v>227</v>
      </c>
      <c r="B771" s="280">
        <v>72</v>
      </c>
    </row>
    <row r="772" spans="1:2" ht="12.75">
      <c r="A772" s="279" t="s">
        <v>228</v>
      </c>
      <c r="B772" s="280">
        <v>34</v>
      </c>
    </row>
    <row r="773" spans="1:2" ht="12.75">
      <c r="A773" s="279" t="s">
        <v>229</v>
      </c>
      <c r="B773" s="280">
        <v>33.5</v>
      </c>
    </row>
    <row r="774" spans="1:2" ht="12.75">
      <c r="A774" s="279" t="s">
        <v>230</v>
      </c>
      <c r="B774" s="280">
        <v>44</v>
      </c>
    </row>
    <row r="775" spans="1:2" ht="12.75">
      <c r="A775" s="279" t="s">
        <v>231</v>
      </c>
      <c r="B775" s="280">
        <v>44</v>
      </c>
    </row>
    <row r="776" spans="1:2" ht="12.75">
      <c r="A776" s="279" t="s">
        <v>232</v>
      </c>
      <c r="B776" s="280">
        <v>55</v>
      </c>
    </row>
    <row r="777" spans="1:2" ht="12.75">
      <c r="A777" s="279" t="s">
        <v>233</v>
      </c>
      <c r="B777" s="280">
        <v>55</v>
      </c>
    </row>
    <row r="778" spans="1:2" ht="12.75">
      <c r="A778" s="279" t="s">
        <v>234</v>
      </c>
      <c r="B778" s="280">
        <v>72</v>
      </c>
    </row>
    <row r="779" spans="1:2" ht="12.75">
      <c r="A779" s="279" t="s">
        <v>235</v>
      </c>
      <c r="B779" s="280">
        <v>72</v>
      </c>
    </row>
    <row r="780" spans="1:2" ht="12.75">
      <c r="A780" s="279" t="s">
        <v>333</v>
      </c>
      <c r="B780" s="280">
        <v>34</v>
      </c>
    </row>
    <row r="781" spans="1:2" ht="12.75">
      <c r="A781" s="279" t="s">
        <v>334</v>
      </c>
      <c r="B781" s="280">
        <v>34</v>
      </c>
    </row>
    <row r="782" spans="1:2" ht="12.75">
      <c r="A782" s="279" t="s">
        <v>335</v>
      </c>
      <c r="B782" s="280">
        <v>44</v>
      </c>
    </row>
    <row r="783" spans="1:2" ht="12.75">
      <c r="A783" s="279" t="s">
        <v>352</v>
      </c>
      <c r="B783" s="280">
        <v>44</v>
      </c>
    </row>
    <row r="784" spans="1:2" ht="12.75">
      <c r="A784" s="279" t="s">
        <v>236</v>
      </c>
      <c r="B784" s="280">
        <v>55</v>
      </c>
    </row>
    <row r="785" spans="1:2" ht="12.75">
      <c r="A785" s="279" t="s">
        <v>237</v>
      </c>
      <c r="B785" s="280">
        <v>55</v>
      </c>
    </row>
    <row r="786" spans="1:2" ht="12.75">
      <c r="A786" s="279" t="s">
        <v>238</v>
      </c>
      <c r="B786" s="280">
        <v>72</v>
      </c>
    </row>
    <row r="787" spans="1:2" ht="12.75">
      <c r="A787" s="279" t="s">
        <v>239</v>
      </c>
      <c r="B787" s="280">
        <v>71.2</v>
      </c>
    </row>
    <row r="788" spans="1:2" ht="12.75">
      <c r="A788" s="279" t="s">
        <v>641</v>
      </c>
      <c r="B788" s="280">
        <v>179</v>
      </c>
    </row>
    <row r="789" spans="1:2" ht="12.75">
      <c r="A789" s="279" t="s">
        <v>642</v>
      </c>
      <c r="B789" s="280">
        <v>177</v>
      </c>
    </row>
    <row r="790" spans="1:2" ht="12.75">
      <c r="A790" s="279" t="s">
        <v>643</v>
      </c>
      <c r="B790" s="280">
        <v>188</v>
      </c>
    </row>
    <row r="791" spans="1:2" ht="12.75">
      <c r="A791" s="279" t="s">
        <v>644</v>
      </c>
      <c r="B791" s="280">
        <v>186</v>
      </c>
    </row>
    <row r="792" spans="1:2" ht="12.75">
      <c r="A792" s="279" t="s">
        <v>645</v>
      </c>
      <c r="B792" s="280">
        <v>136</v>
      </c>
    </row>
    <row r="793" spans="1:2" ht="12.75">
      <c r="A793" s="279" t="s">
        <v>646</v>
      </c>
      <c r="B793" s="280">
        <v>142</v>
      </c>
    </row>
    <row r="794" spans="1:2" ht="12.75">
      <c r="A794" s="279" t="s">
        <v>647</v>
      </c>
      <c r="B794" s="280">
        <v>175</v>
      </c>
    </row>
    <row r="795" spans="1:2" ht="12.75">
      <c r="A795" s="279" t="s">
        <v>648</v>
      </c>
      <c r="B795" s="280">
        <v>176</v>
      </c>
    </row>
    <row r="796" spans="1:2" ht="12.75">
      <c r="A796" s="279" t="s">
        <v>649</v>
      </c>
      <c r="B796" s="280">
        <v>135</v>
      </c>
    </row>
    <row r="797" spans="1:2" ht="12.75">
      <c r="A797" s="279" t="s">
        <v>650</v>
      </c>
      <c r="B797" s="280">
        <v>142</v>
      </c>
    </row>
    <row r="798" spans="1:2" ht="12.75">
      <c r="A798" s="279" t="s">
        <v>651</v>
      </c>
      <c r="B798" s="280">
        <v>179</v>
      </c>
    </row>
    <row r="799" spans="1:2" ht="12.75">
      <c r="A799" s="279" t="s">
        <v>652</v>
      </c>
      <c r="B799" s="280">
        <v>176</v>
      </c>
    </row>
    <row r="800" spans="1:2" ht="12.75">
      <c r="A800" s="279" t="s">
        <v>653</v>
      </c>
      <c r="B800" s="280">
        <v>190</v>
      </c>
    </row>
    <row r="801" spans="1:2" ht="12.75">
      <c r="A801" s="279" t="s">
        <v>654</v>
      </c>
      <c r="B801" s="280">
        <v>176</v>
      </c>
    </row>
    <row r="802" spans="1:2" ht="12.75">
      <c r="A802" s="279" t="s">
        <v>655</v>
      </c>
      <c r="B802" s="280">
        <v>136</v>
      </c>
    </row>
    <row r="803" spans="1:2" ht="12.75">
      <c r="A803" s="279" t="s">
        <v>656</v>
      </c>
      <c r="B803" s="280">
        <v>142</v>
      </c>
    </row>
    <row r="804" spans="1:2" ht="12.75">
      <c r="A804" s="279" t="s">
        <v>914</v>
      </c>
      <c r="B804" s="280">
        <v>88</v>
      </c>
    </row>
    <row r="805" spans="1:2" ht="12.75">
      <c r="A805" s="279" t="s">
        <v>915</v>
      </c>
      <c r="B805" s="280">
        <v>88</v>
      </c>
    </row>
    <row r="806" spans="1:2" ht="12.75">
      <c r="A806" s="279" t="s">
        <v>916</v>
      </c>
      <c r="B806" s="280">
        <v>88</v>
      </c>
    </row>
    <row r="807" spans="1:2" ht="12.75">
      <c r="A807" s="279" t="s">
        <v>917</v>
      </c>
      <c r="B807" s="280">
        <v>88</v>
      </c>
    </row>
    <row r="808" spans="1:2" ht="12.75">
      <c r="A808" s="279" t="s">
        <v>918</v>
      </c>
      <c r="B808" s="280">
        <v>68</v>
      </c>
    </row>
    <row r="809" spans="1:2" ht="12.75">
      <c r="A809" s="279" t="s">
        <v>919</v>
      </c>
      <c r="B809" s="280">
        <v>68</v>
      </c>
    </row>
    <row r="810" spans="1:2" ht="12.75">
      <c r="A810" s="279" t="s">
        <v>920</v>
      </c>
      <c r="B810" s="280">
        <v>68</v>
      </c>
    </row>
    <row r="811" spans="1:2" ht="12.75">
      <c r="A811" s="279" t="s">
        <v>921</v>
      </c>
      <c r="B811" s="280">
        <v>68</v>
      </c>
    </row>
    <row r="812" spans="1:2" ht="12.75">
      <c r="A812" s="279" t="s">
        <v>873</v>
      </c>
      <c r="B812" s="280">
        <v>88</v>
      </c>
    </row>
    <row r="813" spans="1:2" ht="12.75">
      <c r="A813" s="279" t="s">
        <v>874</v>
      </c>
      <c r="B813" s="280">
        <v>88</v>
      </c>
    </row>
    <row r="814" spans="1:2" ht="12.75">
      <c r="A814" s="279" t="s">
        <v>875</v>
      </c>
      <c r="B814" s="280">
        <v>69</v>
      </c>
    </row>
    <row r="815" spans="1:2" ht="12.75">
      <c r="A815" s="279" t="s">
        <v>876</v>
      </c>
      <c r="B815" s="280">
        <v>69</v>
      </c>
    </row>
    <row r="816" spans="1:2" ht="12.75">
      <c r="A816" s="279" t="s">
        <v>922</v>
      </c>
      <c r="B816" s="280">
        <v>88</v>
      </c>
    </row>
    <row r="817" spans="1:2" ht="12.75">
      <c r="A817" s="279" t="s">
        <v>877</v>
      </c>
      <c r="B817" s="280">
        <v>89</v>
      </c>
    </row>
    <row r="818" spans="1:2" ht="12.75">
      <c r="A818" s="279" t="s">
        <v>878</v>
      </c>
      <c r="B818" s="280">
        <v>88</v>
      </c>
    </row>
    <row r="819" spans="1:2" ht="12.75">
      <c r="A819" s="279" t="s">
        <v>923</v>
      </c>
      <c r="B819" s="280">
        <v>69</v>
      </c>
    </row>
    <row r="820" spans="1:2" ht="12.75">
      <c r="A820" s="279" t="s">
        <v>879</v>
      </c>
      <c r="B820" s="280">
        <v>69</v>
      </c>
    </row>
    <row r="821" spans="1:2" ht="12.75">
      <c r="A821" s="279" t="s">
        <v>353</v>
      </c>
      <c r="B821" s="280">
        <v>49.1</v>
      </c>
    </row>
    <row r="822" spans="1:2" ht="12.75">
      <c r="A822" s="279" t="s">
        <v>498</v>
      </c>
      <c r="B822" s="280">
        <v>48</v>
      </c>
    </row>
    <row r="823" spans="1:2" ht="12.75">
      <c r="A823" s="279" t="s">
        <v>499</v>
      </c>
      <c r="B823" s="280">
        <v>48</v>
      </c>
    </row>
    <row r="824" spans="1:2" ht="12.75">
      <c r="A824" s="279" t="s">
        <v>354</v>
      </c>
      <c r="B824" s="280">
        <v>65.5</v>
      </c>
    </row>
    <row r="825" spans="1:2" ht="12.75">
      <c r="A825" s="279" t="s">
        <v>500</v>
      </c>
      <c r="B825" s="280">
        <v>64</v>
      </c>
    </row>
    <row r="826" spans="1:2" ht="12.75">
      <c r="A826" s="279" t="s">
        <v>501</v>
      </c>
      <c r="B826" s="280">
        <v>65</v>
      </c>
    </row>
    <row r="827" spans="1:2" ht="12.75">
      <c r="A827" s="279" t="s">
        <v>355</v>
      </c>
      <c r="B827" s="280">
        <v>49.7</v>
      </c>
    </row>
    <row r="828" spans="1:2" ht="12.75">
      <c r="A828" s="279" t="s">
        <v>502</v>
      </c>
      <c r="B828" s="280">
        <v>49</v>
      </c>
    </row>
    <row r="829" spans="1:2" ht="12.75">
      <c r="A829" s="279" t="s">
        <v>503</v>
      </c>
      <c r="B829" s="280">
        <v>49</v>
      </c>
    </row>
    <row r="830" spans="1:2" ht="12.75">
      <c r="A830" s="279" t="s">
        <v>356</v>
      </c>
      <c r="B830" s="280">
        <v>66.4</v>
      </c>
    </row>
    <row r="831" spans="1:2" ht="12.75">
      <c r="A831" s="279" t="s">
        <v>504</v>
      </c>
      <c r="B831" s="280">
        <v>67</v>
      </c>
    </row>
    <row r="832" spans="1:2" ht="12.75">
      <c r="A832" s="279" t="s">
        <v>505</v>
      </c>
      <c r="B832" s="280">
        <v>67</v>
      </c>
    </row>
    <row r="833" spans="1:2" ht="12.75">
      <c r="A833" s="279" t="s">
        <v>1174</v>
      </c>
      <c r="B833" s="280">
        <v>56</v>
      </c>
    </row>
    <row r="834" spans="1:2" ht="12.75">
      <c r="A834" s="279" t="s">
        <v>1175</v>
      </c>
      <c r="B834" s="280">
        <v>55</v>
      </c>
    </row>
    <row r="835" spans="1:2" ht="12.75">
      <c r="A835" s="279" t="s">
        <v>1176</v>
      </c>
      <c r="B835" s="280">
        <v>56</v>
      </c>
    </row>
    <row r="836" spans="1:2" ht="12.75">
      <c r="A836" s="279" t="s">
        <v>1177</v>
      </c>
      <c r="B836" s="280">
        <v>32</v>
      </c>
    </row>
    <row r="837" spans="1:2" ht="12.75">
      <c r="A837" s="279" t="s">
        <v>1178</v>
      </c>
      <c r="B837" s="280">
        <v>32</v>
      </c>
    </row>
    <row r="838" spans="1:2" ht="12.75">
      <c r="A838" s="279" t="s">
        <v>1179</v>
      </c>
      <c r="B838" s="280">
        <v>32</v>
      </c>
    </row>
    <row r="839" spans="1:2" ht="12.75">
      <c r="A839" s="279" t="s">
        <v>1180</v>
      </c>
      <c r="B839" s="280">
        <v>43</v>
      </c>
    </row>
    <row r="840" spans="1:2" ht="12.75">
      <c r="A840" s="279" t="s">
        <v>1181</v>
      </c>
      <c r="B840" s="280">
        <v>42</v>
      </c>
    </row>
    <row r="841" spans="1:2" ht="12.75">
      <c r="A841" s="279" t="s">
        <v>1182</v>
      </c>
      <c r="B841" s="280">
        <v>42</v>
      </c>
    </row>
    <row r="842" spans="1:2" ht="12.75">
      <c r="A842" s="279" t="s">
        <v>677</v>
      </c>
      <c r="B842" s="280">
        <v>310</v>
      </c>
    </row>
    <row r="843" spans="1:2" ht="12.75">
      <c r="A843" s="279" t="s">
        <v>678</v>
      </c>
      <c r="B843" s="280">
        <v>309</v>
      </c>
    </row>
    <row r="844" spans="1:2" ht="12.75">
      <c r="A844" s="279" t="s">
        <v>679</v>
      </c>
      <c r="B844" s="280">
        <v>239</v>
      </c>
    </row>
    <row r="845" spans="1:2" ht="12.75">
      <c r="A845" s="279" t="s">
        <v>680</v>
      </c>
      <c r="B845" s="280">
        <v>238</v>
      </c>
    </row>
    <row r="846" spans="1:2" ht="12.75">
      <c r="A846" s="279" t="s">
        <v>681</v>
      </c>
      <c r="B846" s="280">
        <v>311</v>
      </c>
    </row>
    <row r="847" spans="1:2" ht="12.75">
      <c r="A847" s="279" t="s">
        <v>682</v>
      </c>
      <c r="B847" s="280">
        <v>314</v>
      </c>
    </row>
    <row r="848" spans="1:2" ht="12.75">
      <c r="A848" s="279" t="s">
        <v>683</v>
      </c>
      <c r="B848" s="280">
        <v>310</v>
      </c>
    </row>
    <row r="849" spans="1:2" ht="12.75">
      <c r="A849" s="279" t="s">
        <v>684</v>
      </c>
      <c r="B849" s="280">
        <v>241</v>
      </c>
    </row>
    <row r="850" spans="1:2" ht="12.75">
      <c r="A850" s="279" t="s">
        <v>685</v>
      </c>
      <c r="B850" s="280">
        <v>238</v>
      </c>
    </row>
    <row r="851" spans="1:2" ht="12.75">
      <c r="A851" s="279" t="s">
        <v>686</v>
      </c>
      <c r="B851" s="280">
        <v>487</v>
      </c>
    </row>
    <row r="852" spans="1:2" ht="12.75">
      <c r="A852" s="279" t="s">
        <v>687</v>
      </c>
      <c r="B852" s="280">
        <v>487</v>
      </c>
    </row>
    <row r="853" spans="1:2" ht="12.75">
      <c r="A853" s="279" t="s">
        <v>951</v>
      </c>
      <c r="B853" s="280">
        <v>316</v>
      </c>
    </row>
    <row r="854" spans="1:2" ht="12.75">
      <c r="A854" s="279" t="s">
        <v>952</v>
      </c>
      <c r="B854" s="280">
        <v>316</v>
      </c>
    </row>
    <row r="855" spans="1:2" ht="12.75">
      <c r="A855" s="279" t="s">
        <v>953</v>
      </c>
      <c r="B855" s="280">
        <v>495</v>
      </c>
    </row>
    <row r="856" spans="1:2" ht="12.75">
      <c r="A856" s="279" t="s">
        <v>954</v>
      </c>
      <c r="B856" s="280">
        <v>496</v>
      </c>
    </row>
    <row r="857" spans="1:2" ht="12.75">
      <c r="A857" s="279" t="s">
        <v>688</v>
      </c>
      <c r="B857" s="280">
        <v>365</v>
      </c>
    </row>
    <row r="858" spans="1:2" ht="12.75">
      <c r="A858" s="279" t="s">
        <v>689</v>
      </c>
      <c r="B858" s="280">
        <v>370</v>
      </c>
    </row>
    <row r="859" spans="1:2" ht="12.75">
      <c r="A859" s="279" t="s">
        <v>690</v>
      </c>
      <c r="B859" s="280">
        <v>366</v>
      </c>
    </row>
    <row r="860" spans="1:2" ht="12.75">
      <c r="A860" s="279" t="s">
        <v>691</v>
      </c>
      <c r="B860" s="280">
        <v>370</v>
      </c>
    </row>
    <row r="861" spans="1:2" ht="12.75">
      <c r="A861" s="279" t="s">
        <v>692</v>
      </c>
      <c r="B861" s="280">
        <v>285</v>
      </c>
    </row>
    <row r="862" spans="1:2" ht="12.75">
      <c r="A862" s="279" t="s">
        <v>693</v>
      </c>
      <c r="B862" s="280">
        <v>290</v>
      </c>
    </row>
    <row r="863" spans="1:2" ht="12.75">
      <c r="A863" s="279" t="s">
        <v>694</v>
      </c>
      <c r="B863" s="280">
        <v>285</v>
      </c>
    </row>
    <row r="864" spans="1:2" ht="12.75">
      <c r="A864" s="279" t="s">
        <v>695</v>
      </c>
      <c r="B864" s="280">
        <v>290</v>
      </c>
    </row>
    <row r="865" spans="1:2" ht="12.75">
      <c r="A865" s="279" t="s">
        <v>924</v>
      </c>
      <c r="B865" s="280">
        <v>418</v>
      </c>
    </row>
    <row r="866" spans="1:2" ht="12.75">
      <c r="A866" s="279" t="s">
        <v>1183</v>
      </c>
      <c r="B866" s="280">
        <v>234</v>
      </c>
    </row>
    <row r="867" spans="1:2" ht="12.75">
      <c r="A867" s="279" t="s">
        <v>1184</v>
      </c>
      <c r="B867" s="280">
        <v>232</v>
      </c>
    </row>
    <row r="868" spans="1:2" ht="12.75">
      <c r="A868" s="279" t="s">
        <v>1185</v>
      </c>
      <c r="B868" s="280">
        <v>234</v>
      </c>
    </row>
    <row r="869" spans="1:2" ht="12.75">
      <c r="A869" s="279" t="s">
        <v>1186</v>
      </c>
      <c r="B869" s="280">
        <v>234</v>
      </c>
    </row>
    <row r="870" spans="1:2" ht="12.75">
      <c r="A870" s="279" t="s">
        <v>1187</v>
      </c>
      <c r="B870" s="280">
        <v>181</v>
      </c>
    </row>
    <row r="871" spans="1:2" ht="12.75">
      <c r="A871" s="279" t="s">
        <v>1188</v>
      </c>
      <c r="B871" s="280">
        <v>181</v>
      </c>
    </row>
    <row r="872" spans="1:2" ht="12.75">
      <c r="A872" s="279" t="s">
        <v>696</v>
      </c>
      <c r="B872" s="280">
        <v>366</v>
      </c>
    </row>
    <row r="873" spans="1:2" ht="12.75">
      <c r="A873" s="279" t="s">
        <v>697</v>
      </c>
      <c r="B873" s="280">
        <v>369</v>
      </c>
    </row>
    <row r="874" spans="1:2" ht="12.75">
      <c r="A874" s="279" t="s">
        <v>698</v>
      </c>
      <c r="B874" s="280">
        <v>366</v>
      </c>
    </row>
    <row r="875" spans="1:2" ht="12.75">
      <c r="A875" s="279" t="s">
        <v>699</v>
      </c>
      <c r="B875" s="280">
        <v>370</v>
      </c>
    </row>
    <row r="876" spans="1:2" ht="12.75">
      <c r="A876" s="279" t="s">
        <v>700</v>
      </c>
      <c r="B876" s="280">
        <v>284</v>
      </c>
    </row>
    <row r="877" spans="1:2" ht="12.75">
      <c r="A877" s="279" t="s">
        <v>701</v>
      </c>
      <c r="B877" s="280">
        <v>290</v>
      </c>
    </row>
    <row r="878" spans="1:2" ht="12.75">
      <c r="A878" s="279" t="s">
        <v>702</v>
      </c>
      <c r="B878" s="280">
        <v>285</v>
      </c>
    </row>
    <row r="879" spans="1:2" ht="12.75">
      <c r="A879" s="279" t="s">
        <v>703</v>
      </c>
      <c r="B879" s="280">
        <v>290</v>
      </c>
    </row>
    <row r="880" spans="1:2" ht="12.75">
      <c r="A880" s="279" t="s">
        <v>708</v>
      </c>
      <c r="B880" s="280">
        <v>86.4</v>
      </c>
    </row>
    <row r="881" spans="1:2" ht="12.75">
      <c r="A881" s="279" t="s">
        <v>709</v>
      </c>
      <c r="B881" s="280">
        <v>87</v>
      </c>
    </row>
    <row r="882" spans="1:2" ht="12.75">
      <c r="A882" s="279" t="s">
        <v>710</v>
      </c>
      <c r="B882" s="280">
        <v>59.9</v>
      </c>
    </row>
    <row r="883" spans="1:2" ht="12.75">
      <c r="A883" s="279" t="s">
        <v>704</v>
      </c>
      <c r="B883" s="280">
        <v>59.9</v>
      </c>
    </row>
    <row r="884" spans="1:2" ht="12.75">
      <c r="A884" s="279" t="s">
        <v>711</v>
      </c>
      <c r="B884" s="280">
        <v>86.2</v>
      </c>
    </row>
    <row r="885" spans="1:2" ht="12.75">
      <c r="A885" s="279" t="s">
        <v>712</v>
      </c>
      <c r="B885" s="280">
        <v>87</v>
      </c>
    </row>
    <row r="886" spans="1:2" ht="12.75">
      <c r="A886" s="279" t="s">
        <v>713</v>
      </c>
      <c r="B886" s="280">
        <v>59.9</v>
      </c>
    </row>
    <row r="887" spans="1:2" ht="12.75">
      <c r="A887" s="279" t="s">
        <v>705</v>
      </c>
      <c r="B887" s="280">
        <v>60</v>
      </c>
    </row>
  </sheetData>
  <sheetProtection formatColumns="0" formatRows="0" selectLockedCells="1" selectUnlockedCells="1"/>
  <mergeCells count="1">
    <mergeCell ref="A2:G2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1"/>
  <sheetViews>
    <sheetView showGridLines="0" zoomScale="70" zoomScaleNormal="70" zoomScalePageLayoutView="0" workbookViewId="0" topLeftCell="A1">
      <selection activeCell="A2" sqref="A2:G2"/>
    </sheetView>
  </sheetViews>
  <sheetFormatPr defaultColWidth="9.140625" defaultRowHeight="12.75"/>
  <cols>
    <col min="1" max="1" width="48.7109375" style="61" bestFit="1" customWidth="1"/>
    <col min="2" max="2" width="11.7109375" style="61" bestFit="1" customWidth="1"/>
    <col min="3" max="3" width="12.140625" style="61" bestFit="1" customWidth="1"/>
    <col min="4" max="4" width="6.57421875" style="61" bestFit="1" customWidth="1"/>
    <col min="5" max="5" width="32.421875" style="61" bestFit="1" customWidth="1"/>
    <col min="6" max="6" width="16.57421875" style="61" bestFit="1" customWidth="1"/>
    <col min="7" max="7" width="8.57421875" style="61" bestFit="1" customWidth="1"/>
    <col min="8" max="16384" width="9.140625" style="61" customWidth="1"/>
  </cols>
  <sheetData>
    <row r="2" spans="1:7" ht="26.25">
      <c r="A2" s="275" t="s">
        <v>241</v>
      </c>
      <c r="B2" s="275"/>
      <c r="C2" s="275"/>
      <c r="D2" s="275"/>
      <c r="E2" s="275"/>
      <c r="F2" s="275"/>
      <c r="G2" s="275"/>
    </row>
    <row r="3" spans="1:5" ht="15">
      <c r="A3" s="62"/>
      <c r="C3" s="63"/>
      <c r="D3" s="63"/>
      <c r="E3" s="63"/>
    </row>
    <row r="4" spans="1:7" ht="18">
      <c r="A4" s="64"/>
      <c r="B4" s="65"/>
      <c r="C4" s="66"/>
      <c r="D4" s="67"/>
      <c r="E4" s="67"/>
      <c r="F4" s="65" t="s">
        <v>170</v>
      </c>
      <c r="G4" s="68" t="s">
        <v>171</v>
      </c>
    </row>
    <row r="5" spans="1:7" ht="18">
      <c r="A5" s="69" t="s">
        <v>73</v>
      </c>
      <c r="B5" s="274" t="s">
        <v>205</v>
      </c>
      <c r="C5" s="274"/>
      <c r="D5" s="274"/>
      <c r="E5" s="274"/>
      <c r="F5" s="70" t="s">
        <v>172</v>
      </c>
      <c r="G5" s="71" t="s">
        <v>173</v>
      </c>
    </row>
    <row r="6" spans="1:7" ht="15.75">
      <c r="A6" s="72" t="s">
        <v>74</v>
      </c>
      <c r="B6" s="73"/>
      <c r="C6" s="74"/>
      <c r="D6" s="74"/>
      <c r="E6" s="74"/>
      <c r="F6" s="75"/>
      <c r="G6" s="76"/>
    </row>
    <row r="7" spans="1:7" ht="15.75">
      <c r="A7" s="72"/>
      <c r="B7" s="73"/>
      <c r="C7" s="74"/>
      <c r="D7" s="74"/>
      <c r="E7" s="74"/>
      <c r="F7" s="75"/>
      <c r="G7" s="76"/>
    </row>
    <row r="8" spans="1:7" ht="15">
      <c r="A8" s="77" t="s">
        <v>75</v>
      </c>
      <c r="B8" s="75" t="s">
        <v>174</v>
      </c>
      <c r="C8" s="74" t="s">
        <v>174</v>
      </c>
      <c r="D8" s="74" t="s">
        <v>175</v>
      </c>
      <c r="E8" s="74" t="s">
        <v>206</v>
      </c>
      <c r="F8" s="78">
        <v>9000</v>
      </c>
      <c r="G8" s="76">
        <v>54</v>
      </c>
    </row>
    <row r="9" spans="1:7" ht="15">
      <c r="A9" s="77" t="s">
        <v>76</v>
      </c>
      <c r="B9" s="75" t="s">
        <v>176</v>
      </c>
      <c r="C9" s="74" t="s">
        <v>177</v>
      </c>
      <c r="D9" s="74" t="s">
        <v>175</v>
      </c>
      <c r="E9" s="74" t="s">
        <v>178</v>
      </c>
      <c r="F9" s="78">
        <v>12000</v>
      </c>
      <c r="G9" s="76">
        <v>69</v>
      </c>
    </row>
    <row r="10" spans="1:7" ht="15">
      <c r="A10" s="77" t="s">
        <v>77</v>
      </c>
      <c r="B10" s="75" t="s">
        <v>176</v>
      </c>
      <c r="C10" s="74" t="s">
        <v>177</v>
      </c>
      <c r="D10" s="74" t="s">
        <v>175</v>
      </c>
      <c r="E10" s="74" t="s">
        <v>178</v>
      </c>
      <c r="F10" s="78">
        <v>20000</v>
      </c>
      <c r="G10" s="76">
        <v>90</v>
      </c>
    </row>
    <row r="11" spans="1:7" ht="15">
      <c r="A11" s="77" t="s">
        <v>78</v>
      </c>
      <c r="B11" s="75" t="s">
        <v>176</v>
      </c>
      <c r="C11" s="74" t="s">
        <v>177</v>
      </c>
      <c r="D11" s="74" t="s">
        <v>175</v>
      </c>
      <c r="E11" s="74" t="s">
        <v>178</v>
      </c>
      <c r="F11" s="78">
        <v>20000</v>
      </c>
      <c r="G11" s="76">
        <v>129</v>
      </c>
    </row>
    <row r="12" spans="1:7" ht="15">
      <c r="A12" s="77" t="s">
        <v>79</v>
      </c>
      <c r="B12" s="75" t="s">
        <v>176</v>
      </c>
      <c r="C12" s="74" t="s">
        <v>177</v>
      </c>
      <c r="D12" s="74" t="s">
        <v>175</v>
      </c>
      <c r="E12" s="74" t="s">
        <v>178</v>
      </c>
      <c r="F12" s="78">
        <v>24000</v>
      </c>
      <c r="G12" s="76">
        <v>185</v>
      </c>
    </row>
    <row r="13" spans="1:7" ht="15">
      <c r="A13" s="77" t="s">
        <v>79</v>
      </c>
      <c r="B13" s="75" t="s">
        <v>179</v>
      </c>
      <c r="C13" s="74" t="s">
        <v>180</v>
      </c>
      <c r="D13" s="74" t="s">
        <v>175</v>
      </c>
      <c r="E13" s="74" t="s">
        <v>178</v>
      </c>
      <c r="F13" s="78">
        <v>24000</v>
      </c>
      <c r="G13" s="76">
        <v>185</v>
      </c>
    </row>
    <row r="14" spans="1:7" ht="15">
      <c r="A14" s="77">
        <v>50</v>
      </c>
      <c r="B14" s="75" t="s">
        <v>176</v>
      </c>
      <c r="C14" s="74" t="s">
        <v>177</v>
      </c>
      <c r="D14" s="74" t="s">
        <v>175</v>
      </c>
      <c r="E14" s="74" t="s">
        <v>181</v>
      </c>
      <c r="F14" s="78">
        <v>20000</v>
      </c>
      <c r="G14" s="76">
        <v>69</v>
      </c>
    </row>
    <row r="15" spans="1:7" ht="15">
      <c r="A15" s="77">
        <v>50</v>
      </c>
      <c r="B15" s="75" t="s">
        <v>176</v>
      </c>
      <c r="C15" s="74" t="s">
        <v>177</v>
      </c>
      <c r="D15" s="74" t="s">
        <v>175</v>
      </c>
      <c r="E15" s="74" t="s">
        <v>182</v>
      </c>
      <c r="F15" s="78">
        <v>10000</v>
      </c>
      <c r="G15" s="76">
        <v>69</v>
      </c>
    </row>
    <row r="16" spans="1:7" ht="15">
      <c r="A16" s="77">
        <v>70</v>
      </c>
      <c r="B16" s="75" t="s">
        <v>176</v>
      </c>
      <c r="C16" s="74" t="s">
        <v>177</v>
      </c>
      <c r="D16" s="74" t="s">
        <v>175</v>
      </c>
      <c r="E16" s="74" t="s">
        <v>181</v>
      </c>
      <c r="F16" s="78">
        <v>15000</v>
      </c>
      <c r="G16" s="76">
        <v>90</v>
      </c>
    </row>
    <row r="17" spans="1:7" ht="15">
      <c r="A17" s="77">
        <v>70</v>
      </c>
      <c r="B17" s="75" t="s">
        <v>176</v>
      </c>
      <c r="C17" s="74" t="s">
        <v>177</v>
      </c>
      <c r="D17" s="74" t="s">
        <v>175</v>
      </c>
      <c r="E17" s="74" t="s">
        <v>182</v>
      </c>
      <c r="F17" s="78">
        <v>12000</v>
      </c>
      <c r="G17" s="76">
        <v>90</v>
      </c>
    </row>
    <row r="18" spans="1:7" ht="15">
      <c r="A18" s="77">
        <v>100</v>
      </c>
      <c r="B18" s="75" t="s">
        <v>176</v>
      </c>
      <c r="C18" s="74" t="s">
        <v>177</v>
      </c>
      <c r="D18" s="74" t="s">
        <v>175</v>
      </c>
      <c r="E18" s="74" t="s">
        <v>181</v>
      </c>
      <c r="F18" s="78">
        <v>15000</v>
      </c>
      <c r="G18" s="76">
        <v>129</v>
      </c>
    </row>
    <row r="19" spans="1:7" ht="15">
      <c r="A19" s="77">
        <v>100</v>
      </c>
      <c r="B19" s="75" t="s">
        <v>176</v>
      </c>
      <c r="C19" s="74" t="s">
        <v>177</v>
      </c>
      <c r="D19" s="74" t="s">
        <v>175</v>
      </c>
      <c r="E19" s="74" t="s">
        <v>182</v>
      </c>
      <c r="F19" s="78">
        <v>15000</v>
      </c>
      <c r="G19" s="76">
        <v>129</v>
      </c>
    </row>
    <row r="20" spans="1:7" ht="15">
      <c r="A20" s="77">
        <v>150</v>
      </c>
      <c r="B20" s="75" t="s">
        <v>176</v>
      </c>
      <c r="C20" s="74" t="s">
        <v>177</v>
      </c>
      <c r="D20" s="74" t="s">
        <v>175</v>
      </c>
      <c r="E20" s="74" t="s">
        <v>181</v>
      </c>
      <c r="F20" s="78">
        <v>15000</v>
      </c>
      <c r="G20" s="76">
        <v>185</v>
      </c>
    </row>
    <row r="21" spans="1:7" ht="15">
      <c r="A21" s="77">
        <v>150</v>
      </c>
      <c r="B21" s="75" t="s">
        <v>176</v>
      </c>
      <c r="C21" s="74" t="s">
        <v>177</v>
      </c>
      <c r="D21" s="74" t="s">
        <v>175</v>
      </c>
      <c r="E21" s="74" t="s">
        <v>182</v>
      </c>
      <c r="F21" s="78">
        <v>15000</v>
      </c>
      <c r="G21" s="76">
        <v>185</v>
      </c>
    </row>
    <row r="22" spans="1:7" ht="15">
      <c r="A22" s="77">
        <v>150</v>
      </c>
      <c r="B22" s="75" t="s">
        <v>179</v>
      </c>
      <c r="C22" s="74" t="s">
        <v>180</v>
      </c>
      <c r="D22" s="74" t="s">
        <v>175</v>
      </c>
      <c r="E22" s="74" t="s">
        <v>181</v>
      </c>
      <c r="F22" s="78">
        <v>15000</v>
      </c>
      <c r="G22" s="76">
        <v>185</v>
      </c>
    </row>
    <row r="23" spans="1:7" ht="15">
      <c r="A23" s="77">
        <v>175</v>
      </c>
      <c r="B23" s="75" t="s">
        <v>179</v>
      </c>
      <c r="C23" s="74" t="s">
        <v>180</v>
      </c>
      <c r="D23" s="74" t="s">
        <v>175</v>
      </c>
      <c r="E23" s="74" t="s">
        <v>181</v>
      </c>
      <c r="F23" s="78">
        <v>15000</v>
      </c>
      <c r="G23" s="76">
        <v>208</v>
      </c>
    </row>
    <row r="24" spans="1:7" ht="15">
      <c r="A24" s="77">
        <v>175</v>
      </c>
      <c r="B24" s="75" t="s">
        <v>179</v>
      </c>
      <c r="C24" s="74" t="s">
        <v>180</v>
      </c>
      <c r="D24" s="74" t="s">
        <v>175</v>
      </c>
      <c r="E24" s="74" t="s">
        <v>182</v>
      </c>
      <c r="F24" s="78">
        <v>11500</v>
      </c>
      <c r="G24" s="76">
        <v>208</v>
      </c>
    </row>
    <row r="25" spans="1:7" ht="15">
      <c r="A25" s="77">
        <v>200</v>
      </c>
      <c r="B25" s="75" t="s">
        <v>242</v>
      </c>
      <c r="C25" s="74" t="s">
        <v>180</v>
      </c>
      <c r="D25" s="74" t="s">
        <v>175</v>
      </c>
      <c r="E25" s="74" t="s">
        <v>181</v>
      </c>
      <c r="F25" s="78">
        <v>15000</v>
      </c>
      <c r="G25" s="76">
        <v>232</v>
      </c>
    </row>
    <row r="26" spans="1:7" ht="15">
      <c r="A26" s="77">
        <v>200</v>
      </c>
      <c r="B26" s="75" t="s">
        <v>183</v>
      </c>
      <c r="C26" s="74" t="s">
        <v>180</v>
      </c>
      <c r="D26" s="74" t="s">
        <v>175</v>
      </c>
      <c r="E26" s="74" t="s">
        <v>181</v>
      </c>
      <c r="F26" s="78">
        <v>15000</v>
      </c>
      <c r="G26" s="76">
        <v>232</v>
      </c>
    </row>
    <row r="27" spans="1:7" ht="15">
      <c r="A27" s="77">
        <v>250</v>
      </c>
      <c r="B27" s="75" t="s">
        <v>179</v>
      </c>
      <c r="C27" s="74" t="s">
        <v>180</v>
      </c>
      <c r="D27" s="74" t="s">
        <v>175</v>
      </c>
      <c r="E27" s="74" t="s">
        <v>181</v>
      </c>
      <c r="F27" s="78">
        <v>20000</v>
      </c>
      <c r="G27" s="76">
        <v>291</v>
      </c>
    </row>
    <row r="28" spans="1:7" ht="15">
      <c r="A28" s="79">
        <v>250</v>
      </c>
      <c r="B28" s="80" t="s">
        <v>179</v>
      </c>
      <c r="C28" s="81" t="s">
        <v>180</v>
      </c>
      <c r="D28" s="81" t="s">
        <v>175</v>
      </c>
      <c r="E28" s="81" t="s">
        <v>182</v>
      </c>
      <c r="F28" s="75">
        <v>15000</v>
      </c>
      <c r="G28" s="76">
        <v>291</v>
      </c>
    </row>
    <row r="29" spans="1:7" ht="15">
      <c r="A29" s="79">
        <v>320</v>
      </c>
      <c r="B29" s="80" t="s">
        <v>179</v>
      </c>
      <c r="C29" s="81" t="s">
        <v>180</v>
      </c>
      <c r="D29" s="81" t="s">
        <v>175</v>
      </c>
      <c r="E29" s="74" t="s">
        <v>181</v>
      </c>
      <c r="F29" s="82">
        <v>20000</v>
      </c>
      <c r="G29" s="76">
        <v>368</v>
      </c>
    </row>
    <row r="30" spans="1:7" ht="15">
      <c r="A30" s="79">
        <v>320</v>
      </c>
      <c r="B30" s="80" t="s">
        <v>179</v>
      </c>
      <c r="C30" s="81" t="s">
        <v>180</v>
      </c>
      <c r="D30" s="81" t="s">
        <v>175</v>
      </c>
      <c r="E30" s="81" t="s">
        <v>182</v>
      </c>
      <c r="F30" s="82">
        <v>20000</v>
      </c>
      <c r="G30" s="76">
        <v>368</v>
      </c>
    </row>
    <row r="31" spans="1:7" ht="15">
      <c r="A31" s="77">
        <v>350</v>
      </c>
      <c r="B31" s="75" t="s">
        <v>184</v>
      </c>
      <c r="C31" s="74" t="s">
        <v>180</v>
      </c>
      <c r="D31" s="74" t="s">
        <v>175</v>
      </c>
      <c r="E31" s="74" t="s">
        <v>181</v>
      </c>
      <c r="F31" s="78">
        <v>20000</v>
      </c>
      <c r="G31" s="76">
        <v>400</v>
      </c>
    </row>
    <row r="32" spans="1:7" ht="15">
      <c r="A32" s="79">
        <v>350</v>
      </c>
      <c r="B32" s="80" t="s">
        <v>184</v>
      </c>
      <c r="C32" s="81" t="s">
        <v>180</v>
      </c>
      <c r="D32" s="81" t="s">
        <v>175</v>
      </c>
      <c r="E32" s="81" t="s">
        <v>182</v>
      </c>
      <c r="F32" s="82">
        <v>20000</v>
      </c>
      <c r="G32" s="76">
        <v>400</v>
      </c>
    </row>
    <row r="33" spans="1:7" ht="15">
      <c r="A33" s="77">
        <v>400</v>
      </c>
      <c r="B33" s="75" t="s">
        <v>184</v>
      </c>
      <c r="C33" s="74" t="s">
        <v>180</v>
      </c>
      <c r="D33" s="74" t="s">
        <v>175</v>
      </c>
      <c r="E33" s="74" t="s">
        <v>181</v>
      </c>
      <c r="F33" s="78">
        <v>20000</v>
      </c>
      <c r="G33" s="76">
        <v>452</v>
      </c>
    </row>
    <row r="34" spans="1:7" ht="15">
      <c r="A34" s="77">
        <v>400</v>
      </c>
      <c r="B34" s="75" t="s">
        <v>184</v>
      </c>
      <c r="C34" s="74" t="s">
        <v>180</v>
      </c>
      <c r="D34" s="74" t="s">
        <v>175</v>
      </c>
      <c r="E34" s="74" t="s">
        <v>182</v>
      </c>
      <c r="F34" s="78">
        <v>20000</v>
      </c>
      <c r="G34" s="76">
        <v>452</v>
      </c>
    </row>
    <row r="35" spans="1:7" ht="15">
      <c r="A35" s="77" t="s">
        <v>80</v>
      </c>
      <c r="B35" s="75" t="s">
        <v>179</v>
      </c>
      <c r="C35" s="74" t="s">
        <v>180</v>
      </c>
      <c r="D35" s="74" t="s">
        <v>175</v>
      </c>
      <c r="E35" s="74" t="s">
        <v>181</v>
      </c>
      <c r="F35" s="78">
        <v>20000</v>
      </c>
      <c r="G35" s="76">
        <v>452</v>
      </c>
    </row>
    <row r="36" spans="1:7" ht="15">
      <c r="A36" s="79" t="s">
        <v>80</v>
      </c>
      <c r="B36" s="80" t="s">
        <v>179</v>
      </c>
      <c r="C36" s="81" t="s">
        <v>180</v>
      </c>
      <c r="D36" s="81" t="s">
        <v>175</v>
      </c>
      <c r="E36" s="81" t="s">
        <v>182</v>
      </c>
      <c r="F36" s="75">
        <v>20000</v>
      </c>
      <c r="G36" s="76">
        <v>452</v>
      </c>
    </row>
    <row r="37" spans="1:7" ht="15">
      <c r="A37" s="77">
        <v>750</v>
      </c>
      <c r="B37" s="75" t="s">
        <v>185</v>
      </c>
      <c r="C37" s="74" t="s">
        <v>180</v>
      </c>
      <c r="D37" s="74" t="s">
        <v>175</v>
      </c>
      <c r="E37" s="74" t="s">
        <v>181</v>
      </c>
      <c r="F37" s="75">
        <v>16000</v>
      </c>
      <c r="G37" s="76">
        <v>812</v>
      </c>
    </row>
    <row r="38" spans="1:7" ht="15">
      <c r="A38" s="77">
        <v>750</v>
      </c>
      <c r="B38" s="75" t="s">
        <v>185</v>
      </c>
      <c r="C38" s="74" t="s">
        <v>180</v>
      </c>
      <c r="D38" s="74" t="s">
        <v>175</v>
      </c>
      <c r="E38" s="74" t="s">
        <v>182</v>
      </c>
      <c r="F38" s="78">
        <v>12000</v>
      </c>
      <c r="G38" s="76">
        <v>812</v>
      </c>
    </row>
    <row r="39" spans="1:7" ht="15">
      <c r="A39" s="77">
        <v>875</v>
      </c>
      <c r="B39" s="75" t="s">
        <v>185</v>
      </c>
      <c r="C39" s="74" t="s">
        <v>180</v>
      </c>
      <c r="D39" s="74" t="s">
        <v>175</v>
      </c>
      <c r="E39" s="74" t="s">
        <v>181</v>
      </c>
      <c r="F39" s="78">
        <v>20000</v>
      </c>
      <c r="G39" s="76">
        <v>940</v>
      </c>
    </row>
    <row r="40" spans="1:7" ht="15">
      <c r="A40" s="77">
        <v>875</v>
      </c>
      <c r="B40" s="75" t="s">
        <v>185</v>
      </c>
      <c r="C40" s="74" t="s">
        <v>180</v>
      </c>
      <c r="D40" s="74" t="s">
        <v>175</v>
      </c>
      <c r="E40" s="74" t="s">
        <v>182</v>
      </c>
      <c r="F40" s="78">
        <v>12000</v>
      </c>
      <c r="G40" s="76">
        <v>940</v>
      </c>
    </row>
    <row r="41" spans="1:7" ht="15">
      <c r="A41" s="77">
        <v>1000</v>
      </c>
      <c r="B41" s="75" t="s">
        <v>185</v>
      </c>
      <c r="C41" s="74" t="s">
        <v>180</v>
      </c>
      <c r="D41" s="74" t="s">
        <v>175</v>
      </c>
      <c r="E41" s="74" t="s">
        <v>181</v>
      </c>
      <c r="F41" s="75">
        <v>15000</v>
      </c>
      <c r="G41" s="76">
        <v>1070</v>
      </c>
    </row>
    <row r="42" spans="1:7" ht="15">
      <c r="A42" s="83">
        <v>1000</v>
      </c>
      <c r="B42" s="84" t="s">
        <v>185</v>
      </c>
      <c r="C42" s="85" t="s">
        <v>180</v>
      </c>
      <c r="D42" s="85" t="s">
        <v>175</v>
      </c>
      <c r="E42" s="85" t="s">
        <v>182</v>
      </c>
      <c r="F42" s="84">
        <v>9000</v>
      </c>
      <c r="G42" s="86">
        <v>1070</v>
      </c>
    </row>
    <row r="43" spans="1:7" ht="15">
      <c r="A43" s="75"/>
      <c r="B43" s="75"/>
      <c r="C43" s="74"/>
      <c r="D43" s="74"/>
      <c r="E43" s="74"/>
      <c r="F43" s="75"/>
      <c r="G43" s="75"/>
    </row>
    <row r="44" spans="1:7" ht="15.75">
      <c r="A44" s="87" t="s">
        <v>186</v>
      </c>
      <c r="B44" s="88"/>
      <c r="C44" s="66"/>
      <c r="D44" s="66"/>
      <c r="E44" s="66"/>
      <c r="F44" s="88"/>
      <c r="G44" s="89"/>
    </row>
    <row r="45" spans="1:7" ht="15">
      <c r="A45" s="77">
        <v>320</v>
      </c>
      <c r="B45" s="75" t="s">
        <v>185</v>
      </c>
      <c r="C45" s="74" t="s">
        <v>180</v>
      </c>
      <c r="D45" s="74" t="s">
        <v>175</v>
      </c>
      <c r="E45" s="74" t="s">
        <v>181</v>
      </c>
      <c r="F45" s="75">
        <v>20000</v>
      </c>
      <c r="G45" s="76">
        <v>365</v>
      </c>
    </row>
    <row r="46" spans="1:7" ht="15">
      <c r="A46" s="77">
        <v>350</v>
      </c>
      <c r="B46" s="75" t="s">
        <v>185</v>
      </c>
      <c r="C46" s="74" t="s">
        <v>180</v>
      </c>
      <c r="D46" s="74" t="s">
        <v>175</v>
      </c>
      <c r="E46" s="74" t="s">
        <v>181</v>
      </c>
      <c r="F46" s="75">
        <v>20000</v>
      </c>
      <c r="G46" s="76">
        <v>400</v>
      </c>
    </row>
    <row r="47" spans="1:7" ht="15">
      <c r="A47" s="77">
        <v>400</v>
      </c>
      <c r="B47" s="75" t="s">
        <v>185</v>
      </c>
      <c r="C47" s="74" t="s">
        <v>180</v>
      </c>
      <c r="D47" s="74" t="s">
        <v>175</v>
      </c>
      <c r="E47" s="74" t="s">
        <v>181</v>
      </c>
      <c r="F47" s="75">
        <v>20000</v>
      </c>
      <c r="G47" s="76">
        <v>450</v>
      </c>
    </row>
    <row r="48" spans="1:7" ht="15">
      <c r="A48" s="77">
        <v>575</v>
      </c>
      <c r="B48" s="75" t="s">
        <v>185</v>
      </c>
      <c r="C48" s="74" t="s">
        <v>180</v>
      </c>
      <c r="D48" s="74" t="s">
        <v>175</v>
      </c>
      <c r="E48" s="74" t="s">
        <v>181</v>
      </c>
      <c r="F48" s="75">
        <v>20000</v>
      </c>
      <c r="G48" s="76">
        <v>610</v>
      </c>
    </row>
    <row r="49" spans="1:7" ht="15">
      <c r="A49" s="77">
        <v>775</v>
      </c>
      <c r="B49" s="75" t="s">
        <v>185</v>
      </c>
      <c r="C49" s="74" t="s">
        <v>180</v>
      </c>
      <c r="D49" s="74" t="s">
        <v>175</v>
      </c>
      <c r="E49" s="74" t="s">
        <v>181</v>
      </c>
      <c r="F49" s="75">
        <v>20000</v>
      </c>
      <c r="G49" s="76">
        <v>845</v>
      </c>
    </row>
    <row r="50" spans="1:7" ht="15">
      <c r="A50" s="83">
        <v>775</v>
      </c>
      <c r="B50" s="84" t="s">
        <v>185</v>
      </c>
      <c r="C50" s="85" t="s">
        <v>180</v>
      </c>
      <c r="D50" s="85" t="s">
        <v>175</v>
      </c>
      <c r="E50" s="85" t="s">
        <v>243</v>
      </c>
      <c r="F50" s="84">
        <v>20000</v>
      </c>
      <c r="G50" s="86">
        <v>845</v>
      </c>
    </row>
    <row r="51" spans="1:7" ht="15">
      <c r="A51" s="75"/>
      <c r="B51" s="75"/>
      <c r="C51" s="74"/>
      <c r="D51" s="74"/>
      <c r="E51" s="74"/>
      <c r="F51" s="75"/>
      <c r="G51" s="75"/>
    </row>
    <row r="52" spans="1:7" ht="15.75">
      <c r="A52" s="87" t="s">
        <v>81</v>
      </c>
      <c r="B52" s="88"/>
      <c r="C52" s="66"/>
      <c r="D52" s="66"/>
      <c r="E52" s="66"/>
      <c r="F52" s="88"/>
      <c r="G52" s="89"/>
    </row>
    <row r="53" spans="1:7" ht="15">
      <c r="A53" s="77">
        <v>175</v>
      </c>
      <c r="B53" s="75" t="s">
        <v>179</v>
      </c>
      <c r="C53" s="74" t="s">
        <v>187</v>
      </c>
      <c r="D53" s="74" t="s">
        <v>175</v>
      </c>
      <c r="E53" s="74" t="s">
        <v>188</v>
      </c>
      <c r="F53" s="78">
        <v>15000</v>
      </c>
      <c r="G53" s="76">
        <v>208</v>
      </c>
    </row>
    <row r="54" spans="1:7" ht="15">
      <c r="A54" s="77">
        <v>250</v>
      </c>
      <c r="B54" s="75" t="s">
        <v>179</v>
      </c>
      <c r="C54" s="74" t="s">
        <v>187</v>
      </c>
      <c r="D54" s="74" t="s">
        <v>175</v>
      </c>
      <c r="E54" s="74" t="s">
        <v>188</v>
      </c>
      <c r="F54" s="78">
        <v>15000</v>
      </c>
      <c r="G54" s="76">
        <v>291</v>
      </c>
    </row>
    <row r="55" spans="1:7" ht="15">
      <c r="A55" s="77">
        <v>320</v>
      </c>
      <c r="B55" s="75" t="s">
        <v>179</v>
      </c>
      <c r="C55" s="74" t="s">
        <v>187</v>
      </c>
      <c r="D55" s="74" t="s">
        <v>175</v>
      </c>
      <c r="E55" s="74" t="s">
        <v>188</v>
      </c>
      <c r="F55" s="78">
        <v>20000</v>
      </c>
      <c r="G55" s="76">
        <v>368</v>
      </c>
    </row>
    <row r="56" spans="1:7" ht="15">
      <c r="A56" s="77">
        <v>320</v>
      </c>
      <c r="B56" s="75" t="s">
        <v>184</v>
      </c>
      <c r="C56" s="74" t="s">
        <v>187</v>
      </c>
      <c r="D56" s="74" t="s">
        <v>175</v>
      </c>
      <c r="E56" s="74" t="s">
        <v>188</v>
      </c>
      <c r="F56" s="78">
        <v>20000</v>
      </c>
      <c r="G56" s="76">
        <v>368</v>
      </c>
    </row>
    <row r="57" spans="1:7" ht="15">
      <c r="A57" s="77">
        <v>350</v>
      </c>
      <c r="B57" s="75" t="s">
        <v>184</v>
      </c>
      <c r="C57" s="74" t="s">
        <v>187</v>
      </c>
      <c r="D57" s="74" t="s">
        <v>175</v>
      </c>
      <c r="E57" s="74" t="s">
        <v>188</v>
      </c>
      <c r="F57" s="78">
        <v>20000</v>
      </c>
      <c r="G57" s="76">
        <v>400</v>
      </c>
    </row>
    <row r="58" spans="1:7" ht="15">
      <c r="A58" s="77">
        <v>400</v>
      </c>
      <c r="B58" s="75" t="s">
        <v>184</v>
      </c>
      <c r="C58" s="74" t="s">
        <v>187</v>
      </c>
      <c r="D58" s="74" t="s">
        <v>175</v>
      </c>
      <c r="E58" s="74" t="s">
        <v>188</v>
      </c>
      <c r="F58" s="78">
        <v>20000</v>
      </c>
      <c r="G58" s="76">
        <v>452</v>
      </c>
    </row>
    <row r="59" spans="1:7" ht="15">
      <c r="A59" s="77">
        <v>750</v>
      </c>
      <c r="B59" s="75" t="s">
        <v>185</v>
      </c>
      <c r="C59" s="74" t="s">
        <v>187</v>
      </c>
      <c r="D59" s="74" t="s">
        <v>175</v>
      </c>
      <c r="E59" s="74" t="s">
        <v>188</v>
      </c>
      <c r="F59" s="90">
        <v>12000</v>
      </c>
      <c r="G59" s="76">
        <v>1070</v>
      </c>
    </row>
    <row r="60" spans="1:7" ht="15">
      <c r="A60" s="77">
        <v>875</v>
      </c>
      <c r="B60" s="75" t="s">
        <v>185</v>
      </c>
      <c r="C60" s="74" t="s">
        <v>187</v>
      </c>
      <c r="D60" s="74" t="s">
        <v>175</v>
      </c>
      <c r="E60" s="74" t="s">
        <v>188</v>
      </c>
      <c r="F60" s="78">
        <v>20000</v>
      </c>
      <c r="G60" s="76">
        <v>940</v>
      </c>
    </row>
    <row r="61" spans="1:7" ht="15">
      <c r="A61" s="83">
        <v>1000</v>
      </c>
      <c r="B61" s="84" t="s">
        <v>185</v>
      </c>
      <c r="C61" s="85" t="s">
        <v>187</v>
      </c>
      <c r="D61" s="85" t="s">
        <v>175</v>
      </c>
      <c r="E61" s="85" t="s">
        <v>188</v>
      </c>
      <c r="F61" s="91">
        <v>12000</v>
      </c>
      <c r="G61" s="86">
        <v>1070</v>
      </c>
    </row>
    <row r="62" spans="1:7" ht="15">
      <c r="A62" s="75"/>
      <c r="B62" s="75"/>
      <c r="C62" s="74"/>
      <c r="D62" s="74"/>
      <c r="E62" s="74"/>
      <c r="F62" s="90"/>
      <c r="G62" s="75"/>
    </row>
    <row r="63" spans="1:7" ht="15.75">
      <c r="A63" s="87" t="s">
        <v>82</v>
      </c>
      <c r="B63" s="92"/>
      <c r="C63" s="66"/>
      <c r="D63" s="66"/>
      <c r="E63" s="66"/>
      <c r="F63" s="88"/>
      <c r="G63" s="93"/>
    </row>
    <row r="64" spans="1:7" ht="15">
      <c r="A64" s="77" t="s">
        <v>83</v>
      </c>
      <c r="B64" s="75" t="s">
        <v>190</v>
      </c>
      <c r="C64" s="74" t="s">
        <v>177</v>
      </c>
      <c r="D64" s="74" t="s">
        <v>175</v>
      </c>
      <c r="E64" s="74" t="s">
        <v>178</v>
      </c>
      <c r="F64" s="75">
        <v>10000</v>
      </c>
      <c r="G64" s="76">
        <v>210</v>
      </c>
    </row>
    <row r="65" spans="1:7" ht="15">
      <c r="A65" s="77">
        <v>175</v>
      </c>
      <c r="B65" s="75" t="s">
        <v>179</v>
      </c>
      <c r="C65" s="74" t="s">
        <v>180</v>
      </c>
      <c r="D65" s="74" t="s">
        <v>175</v>
      </c>
      <c r="E65" s="74" t="s">
        <v>181</v>
      </c>
      <c r="F65" s="75">
        <v>10000</v>
      </c>
      <c r="G65" s="76">
        <v>210</v>
      </c>
    </row>
    <row r="66" spans="1:7" ht="15">
      <c r="A66" s="77">
        <v>175</v>
      </c>
      <c r="B66" s="75" t="s">
        <v>179</v>
      </c>
      <c r="C66" s="74" t="s">
        <v>180</v>
      </c>
      <c r="D66" s="74" t="s">
        <v>175</v>
      </c>
      <c r="E66" s="74" t="s">
        <v>178</v>
      </c>
      <c r="F66" s="75">
        <v>10000</v>
      </c>
      <c r="G66" s="76">
        <v>210</v>
      </c>
    </row>
    <row r="67" spans="1:7" ht="15">
      <c r="A67" s="77">
        <v>250</v>
      </c>
      <c r="B67" s="75" t="s">
        <v>179</v>
      </c>
      <c r="C67" s="74" t="s">
        <v>180</v>
      </c>
      <c r="D67" s="74" t="s">
        <v>175</v>
      </c>
      <c r="E67" s="74" t="s">
        <v>178</v>
      </c>
      <c r="F67" s="75">
        <v>10000</v>
      </c>
      <c r="G67" s="76">
        <v>295</v>
      </c>
    </row>
    <row r="68" spans="1:7" ht="15">
      <c r="A68" s="77" t="s">
        <v>84</v>
      </c>
      <c r="B68" s="75" t="s">
        <v>179</v>
      </c>
      <c r="C68" s="74" t="s">
        <v>180</v>
      </c>
      <c r="D68" s="74" t="s">
        <v>175</v>
      </c>
      <c r="E68" s="74" t="s">
        <v>181</v>
      </c>
      <c r="F68" s="75">
        <v>20000</v>
      </c>
      <c r="G68" s="76">
        <v>458</v>
      </c>
    </row>
    <row r="69" spans="1:7" ht="15">
      <c r="A69" s="77" t="s">
        <v>84</v>
      </c>
      <c r="B69" s="75" t="s">
        <v>179</v>
      </c>
      <c r="C69" s="74" t="s">
        <v>180</v>
      </c>
      <c r="D69" s="74" t="s">
        <v>175</v>
      </c>
      <c r="E69" s="74" t="s">
        <v>178</v>
      </c>
      <c r="F69" s="75">
        <v>20000</v>
      </c>
      <c r="G69" s="76">
        <v>458</v>
      </c>
    </row>
    <row r="70" spans="1:7" ht="15">
      <c r="A70" s="77">
        <v>400</v>
      </c>
      <c r="B70" s="75" t="s">
        <v>184</v>
      </c>
      <c r="C70" s="74" t="s">
        <v>180</v>
      </c>
      <c r="D70" s="74" t="s">
        <v>175</v>
      </c>
      <c r="E70" s="74" t="s">
        <v>181</v>
      </c>
      <c r="F70" s="75">
        <v>20000</v>
      </c>
      <c r="G70" s="76">
        <v>458</v>
      </c>
    </row>
    <row r="71" spans="1:7" ht="15">
      <c r="A71" s="77">
        <v>400</v>
      </c>
      <c r="B71" s="75" t="s">
        <v>184</v>
      </c>
      <c r="C71" s="74" t="s">
        <v>180</v>
      </c>
      <c r="D71" s="74" t="s">
        <v>175</v>
      </c>
      <c r="E71" s="74" t="s">
        <v>178</v>
      </c>
      <c r="F71" s="75">
        <v>20000</v>
      </c>
      <c r="G71" s="76">
        <v>458</v>
      </c>
    </row>
    <row r="72" spans="1:7" ht="15">
      <c r="A72" s="77" t="s">
        <v>85</v>
      </c>
      <c r="B72" s="75" t="s">
        <v>185</v>
      </c>
      <c r="C72" s="74" t="s">
        <v>180</v>
      </c>
      <c r="D72" s="74" t="s">
        <v>175</v>
      </c>
      <c r="E72" s="74" t="s">
        <v>181</v>
      </c>
      <c r="F72" s="75">
        <v>15000</v>
      </c>
      <c r="G72" s="76">
        <v>1070</v>
      </c>
    </row>
    <row r="73" spans="1:7" ht="15">
      <c r="A73" s="77" t="s">
        <v>85</v>
      </c>
      <c r="B73" s="75" t="s">
        <v>185</v>
      </c>
      <c r="C73" s="74" t="s">
        <v>180</v>
      </c>
      <c r="D73" s="74" t="s">
        <v>175</v>
      </c>
      <c r="E73" s="74" t="s">
        <v>182</v>
      </c>
      <c r="F73" s="75">
        <v>9000</v>
      </c>
      <c r="G73" s="76">
        <v>1070</v>
      </c>
    </row>
    <row r="74" spans="1:7" ht="15">
      <c r="A74" s="77">
        <v>1000</v>
      </c>
      <c r="B74" s="75" t="s">
        <v>189</v>
      </c>
      <c r="C74" s="74" t="s">
        <v>180</v>
      </c>
      <c r="D74" s="74" t="s">
        <v>175</v>
      </c>
      <c r="E74" s="74" t="s">
        <v>181</v>
      </c>
      <c r="F74" s="75">
        <v>10000</v>
      </c>
      <c r="G74" s="76">
        <v>1070</v>
      </c>
    </row>
    <row r="75" spans="1:7" ht="15">
      <c r="A75" s="77">
        <v>1000</v>
      </c>
      <c r="B75" s="75" t="s">
        <v>189</v>
      </c>
      <c r="C75" s="74" t="s">
        <v>180</v>
      </c>
      <c r="D75" s="74" t="s">
        <v>175</v>
      </c>
      <c r="E75" s="74" t="s">
        <v>178</v>
      </c>
      <c r="F75" s="75">
        <v>12000</v>
      </c>
      <c r="G75" s="76">
        <v>1070</v>
      </c>
    </row>
    <row r="76" spans="1:7" ht="15">
      <c r="A76" s="83">
        <v>1500</v>
      </c>
      <c r="B76" s="84" t="s">
        <v>189</v>
      </c>
      <c r="C76" s="85" t="s">
        <v>180</v>
      </c>
      <c r="D76" s="85" t="s">
        <v>175</v>
      </c>
      <c r="E76" s="85" t="s">
        <v>178</v>
      </c>
      <c r="F76" s="84" t="s">
        <v>168</v>
      </c>
      <c r="G76" s="86">
        <v>1605</v>
      </c>
    </row>
    <row r="77" spans="1:7" ht="14.25">
      <c r="A77" s="94"/>
      <c r="B77" s="94"/>
      <c r="C77" s="74"/>
      <c r="D77" s="74"/>
      <c r="E77" s="74"/>
      <c r="F77" s="94"/>
      <c r="G77" s="94"/>
    </row>
    <row r="78" spans="1:7" ht="15.75">
      <c r="A78" s="87" t="s">
        <v>86</v>
      </c>
      <c r="B78" s="88"/>
      <c r="C78" s="66"/>
      <c r="D78" s="66"/>
      <c r="E78" s="66"/>
      <c r="F78" s="88"/>
      <c r="G78" s="89"/>
    </row>
    <row r="79" spans="1:7" ht="15">
      <c r="A79" s="77">
        <v>175</v>
      </c>
      <c r="B79" s="75" t="s">
        <v>183</v>
      </c>
      <c r="C79" s="74" t="s">
        <v>191</v>
      </c>
      <c r="D79" s="74" t="s">
        <v>175</v>
      </c>
      <c r="E79" s="74" t="s">
        <v>182</v>
      </c>
      <c r="F79" s="75">
        <v>10000</v>
      </c>
      <c r="G79" s="76">
        <v>210</v>
      </c>
    </row>
    <row r="80" spans="1:7" ht="15">
      <c r="A80" s="77">
        <v>250</v>
      </c>
      <c r="B80" s="75" t="s">
        <v>183</v>
      </c>
      <c r="C80" s="74" t="s">
        <v>191</v>
      </c>
      <c r="D80" s="74" t="s">
        <v>175</v>
      </c>
      <c r="E80" s="74" t="s">
        <v>182</v>
      </c>
      <c r="F80" s="75">
        <v>10000</v>
      </c>
      <c r="G80" s="76">
        <v>295</v>
      </c>
    </row>
    <row r="81" spans="1:7" ht="15">
      <c r="A81" s="77">
        <v>400</v>
      </c>
      <c r="B81" s="75" t="s">
        <v>185</v>
      </c>
      <c r="C81" s="74" t="s">
        <v>192</v>
      </c>
      <c r="D81" s="74" t="s">
        <v>175</v>
      </c>
      <c r="E81" s="74" t="s">
        <v>181</v>
      </c>
      <c r="F81" s="75">
        <v>20000</v>
      </c>
      <c r="G81" s="76">
        <v>458</v>
      </c>
    </row>
    <row r="82" spans="1:7" ht="15">
      <c r="A82" s="77">
        <v>400</v>
      </c>
      <c r="B82" s="75" t="s">
        <v>185</v>
      </c>
      <c r="C82" s="74" t="s">
        <v>191</v>
      </c>
      <c r="D82" s="74" t="s">
        <v>175</v>
      </c>
      <c r="E82" s="74" t="s">
        <v>182</v>
      </c>
      <c r="F82" s="75">
        <v>20000</v>
      </c>
      <c r="G82" s="76">
        <v>458</v>
      </c>
    </row>
    <row r="83" spans="1:7" ht="15">
      <c r="A83" s="77" t="s">
        <v>84</v>
      </c>
      <c r="B83" s="75" t="s">
        <v>183</v>
      </c>
      <c r="C83" s="74" t="s">
        <v>192</v>
      </c>
      <c r="D83" s="74" t="s">
        <v>175</v>
      </c>
      <c r="E83" s="74" t="s">
        <v>181</v>
      </c>
      <c r="F83" s="75">
        <v>20000</v>
      </c>
      <c r="G83" s="76">
        <v>458</v>
      </c>
    </row>
    <row r="84" spans="1:7" ht="15">
      <c r="A84" s="77" t="s">
        <v>84</v>
      </c>
      <c r="B84" s="75" t="s">
        <v>183</v>
      </c>
      <c r="C84" s="74" t="s">
        <v>191</v>
      </c>
      <c r="D84" s="74" t="s">
        <v>175</v>
      </c>
      <c r="E84" s="74" t="s">
        <v>182</v>
      </c>
      <c r="F84" s="75">
        <v>20000</v>
      </c>
      <c r="G84" s="76">
        <v>458</v>
      </c>
    </row>
    <row r="85" spans="1:7" ht="15">
      <c r="A85" s="83">
        <v>1000</v>
      </c>
      <c r="B85" s="84" t="s">
        <v>189</v>
      </c>
      <c r="C85" s="85" t="s">
        <v>192</v>
      </c>
      <c r="D85" s="85" t="s">
        <v>175</v>
      </c>
      <c r="E85" s="85" t="s">
        <v>181</v>
      </c>
      <c r="F85" s="84">
        <v>18000</v>
      </c>
      <c r="G85" s="86">
        <v>1070</v>
      </c>
    </row>
    <row r="86" spans="1:7" ht="15">
      <c r="A86" s="75"/>
      <c r="B86" s="75"/>
      <c r="C86" s="74"/>
      <c r="D86" s="74"/>
      <c r="E86" s="74"/>
      <c r="F86" s="75"/>
      <c r="G86" s="75"/>
    </row>
    <row r="87" spans="1:7" ht="15.75">
      <c r="A87" s="87" t="s">
        <v>87</v>
      </c>
      <c r="B87" s="88"/>
      <c r="C87" s="66"/>
      <c r="D87" s="66"/>
      <c r="E87" s="66"/>
      <c r="F87" s="88"/>
      <c r="G87" s="89"/>
    </row>
    <row r="88" spans="1:7" ht="15">
      <c r="A88" s="77">
        <v>35</v>
      </c>
      <c r="B88" s="75" t="s">
        <v>193</v>
      </c>
      <c r="C88" s="74" t="s">
        <v>177</v>
      </c>
      <c r="D88" s="74" t="s">
        <v>175</v>
      </c>
      <c r="E88" s="74" t="s">
        <v>178</v>
      </c>
      <c r="F88" s="75" t="s">
        <v>169</v>
      </c>
      <c r="G88" s="76">
        <v>43</v>
      </c>
    </row>
    <row r="89" spans="1:7" ht="15">
      <c r="A89" s="77">
        <v>50</v>
      </c>
      <c r="B89" s="75" t="s">
        <v>193</v>
      </c>
      <c r="C89" s="74" t="s">
        <v>177</v>
      </c>
      <c r="D89" s="74" t="s">
        <v>175</v>
      </c>
      <c r="E89" s="74" t="s">
        <v>178</v>
      </c>
      <c r="F89" s="75" t="s">
        <v>169</v>
      </c>
      <c r="G89" s="76">
        <v>65</v>
      </c>
    </row>
    <row r="90" spans="1:7" ht="15">
      <c r="A90" s="77">
        <v>50</v>
      </c>
      <c r="B90" s="75" t="s">
        <v>194</v>
      </c>
      <c r="C90" s="74" t="s">
        <v>180</v>
      </c>
      <c r="D90" s="74" t="s">
        <v>175</v>
      </c>
      <c r="E90" s="74" t="s">
        <v>178</v>
      </c>
      <c r="F90" s="75" t="s">
        <v>169</v>
      </c>
      <c r="G90" s="76">
        <v>65</v>
      </c>
    </row>
    <row r="91" spans="1:7" ht="15">
      <c r="A91" s="77">
        <v>70</v>
      </c>
      <c r="B91" s="75" t="s">
        <v>190</v>
      </c>
      <c r="C91" s="74" t="s">
        <v>177</v>
      </c>
      <c r="D91" s="74" t="s">
        <v>175</v>
      </c>
      <c r="E91" s="74" t="s">
        <v>178</v>
      </c>
      <c r="F91" s="75" t="s">
        <v>169</v>
      </c>
      <c r="G91" s="76">
        <v>90</v>
      </c>
    </row>
    <row r="92" spans="1:7" ht="15">
      <c r="A92" s="77">
        <v>70</v>
      </c>
      <c r="B92" s="75" t="s">
        <v>195</v>
      </c>
      <c r="C92" s="74" t="s">
        <v>180</v>
      </c>
      <c r="D92" s="74" t="s">
        <v>175</v>
      </c>
      <c r="E92" s="74" t="s">
        <v>178</v>
      </c>
      <c r="F92" s="75" t="s">
        <v>169</v>
      </c>
      <c r="G92" s="76">
        <v>90</v>
      </c>
    </row>
    <row r="93" spans="1:7" ht="15">
      <c r="A93" s="77">
        <v>100</v>
      </c>
      <c r="B93" s="75" t="s">
        <v>190</v>
      </c>
      <c r="C93" s="74" t="s">
        <v>177</v>
      </c>
      <c r="D93" s="74" t="s">
        <v>175</v>
      </c>
      <c r="E93" s="74" t="s">
        <v>178</v>
      </c>
      <c r="F93" s="75" t="s">
        <v>169</v>
      </c>
      <c r="G93" s="76">
        <v>128</v>
      </c>
    </row>
    <row r="94" spans="1:7" ht="15">
      <c r="A94" s="77">
        <v>100</v>
      </c>
      <c r="B94" s="75" t="s">
        <v>195</v>
      </c>
      <c r="C94" s="74" t="s">
        <v>180</v>
      </c>
      <c r="D94" s="74" t="s">
        <v>175</v>
      </c>
      <c r="E94" s="74" t="s">
        <v>178</v>
      </c>
      <c r="F94" s="75" t="s">
        <v>169</v>
      </c>
      <c r="G94" s="76">
        <v>128</v>
      </c>
    </row>
    <row r="95" spans="1:7" ht="15">
      <c r="A95" s="77">
        <v>150</v>
      </c>
      <c r="B95" s="75" t="s">
        <v>190</v>
      </c>
      <c r="C95" s="74" t="s">
        <v>177</v>
      </c>
      <c r="D95" s="74" t="s">
        <v>175</v>
      </c>
      <c r="E95" s="74" t="s">
        <v>178</v>
      </c>
      <c r="F95" s="75" t="s">
        <v>169</v>
      </c>
      <c r="G95" s="76">
        <v>185</v>
      </c>
    </row>
    <row r="96" spans="1:16" ht="15">
      <c r="A96" s="77">
        <v>150</v>
      </c>
      <c r="B96" s="75" t="s">
        <v>195</v>
      </c>
      <c r="C96" s="74" t="s">
        <v>180</v>
      </c>
      <c r="D96" s="74" t="s">
        <v>175</v>
      </c>
      <c r="E96" s="74" t="s">
        <v>178</v>
      </c>
      <c r="F96" s="75" t="s">
        <v>169</v>
      </c>
      <c r="G96" s="76">
        <v>185</v>
      </c>
      <c r="P96" s="95"/>
    </row>
    <row r="97" spans="1:7" ht="15">
      <c r="A97" s="77">
        <v>250</v>
      </c>
      <c r="B97" s="75" t="s">
        <v>196</v>
      </c>
      <c r="C97" s="74" t="s">
        <v>180</v>
      </c>
      <c r="D97" s="74" t="s">
        <v>175</v>
      </c>
      <c r="E97" s="74" t="s">
        <v>178</v>
      </c>
      <c r="F97" s="75" t="s">
        <v>169</v>
      </c>
      <c r="G97" s="76">
        <v>295</v>
      </c>
    </row>
    <row r="98" spans="1:7" ht="15">
      <c r="A98" s="77">
        <v>400</v>
      </c>
      <c r="B98" s="75" t="s">
        <v>196</v>
      </c>
      <c r="C98" s="74" t="s">
        <v>180</v>
      </c>
      <c r="D98" s="74" t="s">
        <v>175</v>
      </c>
      <c r="E98" s="74" t="s">
        <v>178</v>
      </c>
      <c r="F98" s="75" t="s">
        <v>169</v>
      </c>
      <c r="G98" s="76">
        <v>460</v>
      </c>
    </row>
    <row r="99" spans="1:7" ht="15">
      <c r="A99" s="77">
        <v>600</v>
      </c>
      <c r="B99" s="75" t="s">
        <v>197</v>
      </c>
      <c r="C99" s="74" t="s">
        <v>180</v>
      </c>
      <c r="D99" s="74" t="s">
        <v>175</v>
      </c>
      <c r="E99" s="74" t="s">
        <v>178</v>
      </c>
      <c r="F99" s="75" t="s">
        <v>169</v>
      </c>
      <c r="G99" s="76">
        <v>460</v>
      </c>
    </row>
    <row r="100" spans="1:7" ht="15">
      <c r="A100" s="77">
        <v>750</v>
      </c>
      <c r="B100" s="75" t="s">
        <v>185</v>
      </c>
      <c r="C100" s="74" t="s">
        <v>180</v>
      </c>
      <c r="D100" s="74" t="s">
        <v>175</v>
      </c>
      <c r="E100" s="74" t="s">
        <v>178</v>
      </c>
      <c r="F100" s="75" t="s">
        <v>169</v>
      </c>
      <c r="G100" s="76">
        <v>840</v>
      </c>
    </row>
    <row r="101" spans="1:7" ht="15">
      <c r="A101" s="77">
        <v>1000</v>
      </c>
      <c r="B101" s="75" t="s">
        <v>198</v>
      </c>
      <c r="C101" s="74" t="s">
        <v>180</v>
      </c>
      <c r="D101" s="74" t="s">
        <v>175</v>
      </c>
      <c r="E101" s="74" t="s">
        <v>178</v>
      </c>
      <c r="F101" s="75" t="s">
        <v>169</v>
      </c>
      <c r="G101" s="76">
        <v>1100</v>
      </c>
    </row>
    <row r="102" spans="1:7" ht="15">
      <c r="A102" s="83">
        <v>1000</v>
      </c>
      <c r="B102" s="84" t="s">
        <v>184</v>
      </c>
      <c r="C102" s="85" t="s">
        <v>180</v>
      </c>
      <c r="D102" s="85" t="s">
        <v>175</v>
      </c>
      <c r="E102" s="85" t="s">
        <v>178</v>
      </c>
      <c r="F102" s="84" t="s">
        <v>169</v>
      </c>
      <c r="G102" s="86">
        <v>1100</v>
      </c>
    </row>
    <row r="103" spans="1:7" ht="14.25">
      <c r="A103" s="94"/>
      <c r="B103" s="94"/>
      <c r="C103" s="74"/>
      <c r="D103" s="74"/>
      <c r="E103" s="74"/>
      <c r="F103" s="94"/>
      <c r="G103" s="94"/>
    </row>
    <row r="104" spans="1:7" ht="15.75">
      <c r="A104" s="87" t="s">
        <v>88</v>
      </c>
      <c r="B104" s="88"/>
      <c r="C104" s="66"/>
      <c r="D104" s="66"/>
      <c r="E104" s="66"/>
      <c r="F104" s="88"/>
      <c r="G104" s="89"/>
    </row>
    <row r="105" spans="1:7" ht="15">
      <c r="A105" s="77">
        <v>18</v>
      </c>
      <c r="B105" s="75" t="s">
        <v>199</v>
      </c>
      <c r="C105" s="74" t="s">
        <v>200</v>
      </c>
      <c r="D105" s="74" t="s">
        <v>175</v>
      </c>
      <c r="E105" s="74" t="s">
        <v>201</v>
      </c>
      <c r="F105" s="75">
        <v>18000</v>
      </c>
      <c r="G105" s="76">
        <v>30</v>
      </c>
    </row>
    <row r="106" spans="1:7" ht="15">
      <c r="A106" s="77">
        <v>35</v>
      </c>
      <c r="B106" s="75" t="s">
        <v>199</v>
      </c>
      <c r="C106" s="74" t="s">
        <v>200</v>
      </c>
      <c r="D106" s="74" t="s">
        <v>175</v>
      </c>
      <c r="E106" s="74" t="s">
        <v>201</v>
      </c>
      <c r="F106" s="75">
        <v>18000</v>
      </c>
      <c r="G106" s="76">
        <v>60</v>
      </c>
    </row>
    <row r="107" spans="1:7" ht="15">
      <c r="A107" s="77">
        <v>55</v>
      </c>
      <c r="B107" s="75" t="s">
        <v>199</v>
      </c>
      <c r="C107" s="74" t="s">
        <v>200</v>
      </c>
      <c r="D107" s="74" t="s">
        <v>175</v>
      </c>
      <c r="E107" s="74" t="s">
        <v>201</v>
      </c>
      <c r="F107" s="75">
        <v>18000</v>
      </c>
      <c r="G107" s="76">
        <v>80</v>
      </c>
    </row>
    <row r="108" spans="1:7" ht="15">
      <c r="A108" s="77">
        <v>90</v>
      </c>
      <c r="B108" s="75" t="s">
        <v>202</v>
      </c>
      <c r="C108" s="74" t="s">
        <v>200</v>
      </c>
      <c r="D108" s="74" t="s">
        <v>175</v>
      </c>
      <c r="E108" s="74" t="s">
        <v>203</v>
      </c>
      <c r="F108" s="75">
        <v>18000</v>
      </c>
      <c r="G108" s="76">
        <v>125</v>
      </c>
    </row>
    <row r="109" spans="1:7" ht="15">
      <c r="A109" s="77">
        <v>135</v>
      </c>
      <c r="B109" s="75" t="s">
        <v>202</v>
      </c>
      <c r="C109" s="74" t="s">
        <v>200</v>
      </c>
      <c r="D109" s="74" t="s">
        <v>175</v>
      </c>
      <c r="E109" s="74" t="s">
        <v>203</v>
      </c>
      <c r="F109" s="75">
        <v>18000</v>
      </c>
      <c r="G109" s="76">
        <v>180</v>
      </c>
    </row>
    <row r="110" spans="1:7" ht="15">
      <c r="A110" s="83">
        <v>180</v>
      </c>
      <c r="B110" s="84" t="s">
        <v>202</v>
      </c>
      <c r="C110" s="85" t="s">
        <v>200</v>
      </c>
      <c r="D110" s="85" t="s">
        <v>175</v>
      </c>
      <c r="E110" s="85" t="s">
        <v>203</v>
      </c>
      <c r="F110" s="84">
        <v>18000</v>
      </c>
      <c r="G110" s="86">
        <v>208</v>
      </c>
    </row>
    <row r="111" spans="1:7" ht="15">
      <c r="A111" s="75"/>
      <c r="B111" s="75"/>
      <c r="C111" s="74"/>
      <c r="D111" s="74"/>
      <c r="E111" s="74"/>
      <c r="F111" s="75"/>
      <c r="G111" s="75"/>
    </row>
  </sheetData>
  <sheetProtection formatColumns="0" formatRows="0" selectLockedCells="1" selectUnlockedCells="1"/>
  <mergeCells count="2">
    <mergeCell ref="B5:E5"/>
    <mergeCell ref="A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2"/>
  <sheetViews>
    <sheetView showGridLines="0" zoomScale="85" zoomScaleNormal="85" zoomScalePageLayoutView="0" workbookViewId="0" topLeftCell="A1">
      <selection activeCell="A2" sqref="A2:T2"/>
    </sheetView>
  </sheetViews>
  <sheetFormatPr defaultColWidth="9.140625" defaultRowHeight="12.75"/>
  <cols>
    <col min="1" max="1" width="21.28125" style="0" customWidth="1"/>
    <col min="2" max="2" width="23.57421875" style="0" bestFit="1" customWidth="1"/>
    <col min="3" max="3" width="28.57421875" style="60" bestFit="1" customWidth="1"/>
    <col min="4" max="4" width="14.421875" style="0" bestFit="1" customWidth="1"/>
    <col min="5" max="5" width="12.7109375" style="0" customWidth="1"/>
    <col min="6" max="6" width="4.7109375" style="0" customWidth="1"/>
    <col min="7" max="7" width="8.8515625" style="0" bestFit="1" customWidth="1"/>
    <col min="8" max="9" width="10.7109375" style="0" bestFit="1" customWidth="1"/>
    <col min="10" max="13" width="9.7109375" style="0" bestFit="1" customWidth="1"/>
    <col min="14" max="14" width="5.57421875" style="0" customWidth="1"/>
    <col min="15" max="15" width="8.8515625" style="0" bestFit="1" customWidth="1"/>
    <col min="16" max="20" width="9.7109375" style="0" bestFit="1" customWidth="1"/>
  </cols>
  <sheetData>
    <row r="2" spans="1:20" ht="26.25">
      <c r="A2" s="275" t="s">
        <v>657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0" ht="26.25">
      <c r="A3" s="96"/>
      <c r="B3" s="96"/>
      <c r="C3" s="96"/>
      <c r="D3" s="96"/>
      <c r="E3" s="96"/>
      <c r="F3" s="96"/>
      <c r="G3" s="9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2.75">
      <c r="A4" s="97"/>
      <c r="B4" s="5"/>
      <c r="C4" s="98"/>
      <c r="D4" s="1"/>
      <c r="E4" s="3" t="s">
        <v>170</v>
      </c>
      <c r="F4" s="3"/>
      <c r="G4" s="276" t="s">
        <v>244</v>
      </c>
      <c r="H4" s="277"/>
      <c r="I4" s="277"/>
      <c r="J4" s="277"/>
      <c r="K4" s="277"/>
      <c r="L4" s="277"/>
      <c r="M4" s="278"/>
      <c r="N4" s="3"/>
      <c r="O4" s="276" t="s">
        <v>245</v>
      </c>
      <c r="P4" s="277"/>
      <c r="Q4" s="277"/>
      <c r="R4" s="277"/>
      <c r="S4" s="277"/>
      <c r="T4" s="278"/>
    </row>
    <row r="5" spans="1:20" ht="12.75">
      <c r="A5" s="5" t="s">
        <v>246</v>
      </c>
      <c r="B5" s="5" t="s">
        <v>247</v>
      </c>
      <c r="C5" s="5" t="s">
        <v>248</v>
      </c>
      <c r="D5" s="5" t="s">
        <v>249</v>
      </c>
      <c r="E5" s="5" t="s">
        <v>250</v>
      </c>
      <c r="F5" s="5"/>
      <c r="G5" s="99" t="s">
        <v>140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145</v>
      </c>
      <c r="M5" s="100" t="s">
        <v>146</v>
      </c>
      <c r="N5" s="3"/>
      <c r="O5" s="99" t="s">
        <v>140</v>
      </c>
      <c r="P5" s="3" t="s">
        <v>141</v>
      </c>
      <c r="Q5" s="3" t="s">
        <v>142</v>
      </c>
      <c r="R5" s="3" t="s">
        <v>143</v>
      </c>
      <c r="S5" s="3" t="s">
        <v>144</v>
      </c>
      <c r="T5" s="100" t="s">
        <v>145</v>
      </c>
    </row>
    <row r="6" spans="1:20" ht="12.75">
      <c r="A6" s="1"/>
      <c r="B6" s="2"/>
      <c r="C6" s="101"/>
      <c r="D6" s="1"/>
      <c r="E6" s="1"/>
      <c r="F6" s="1"/>
      <c r="G6" s="102"/>
      <c r="H6" s="31"/>
      <c r="I6" s="31"/>
      <c r="J6" s="31"/>
      <c r="K6" s="31"/>
      <c r="L6" s="31"/>
      <c r="M6" s="103"/>
      <c r="N6" s="31"/>
      <c r="O6" s="104"/>
      <c r="P6" s="31"/>
      <c r="Q6" s="31"/>
      <c r="R6" s="31"/>
      <c r="S6" s="31"/>
      <c r="T6" s="103"/>
    </row>
    <row r="7" spans="1:20" ht="12.75">
      <c r="A7" s="105" t="s">
        <v>89</v>
      </c>
      <c r="B7" s="106"/>
      <c r="C7" s="107"/>
      <c r="D7" s="108"/>
      <c r="E7" s="109"/>
      <c r="F7" s="51"/>
      <c r="G7" s="102"/>
      <c r="H7" s="31"/>
      <c r="I7" s="31"/>
      <c r="J7" s="31"/>
      <c r="K7" s="31"/>
      <c r="L7" s="31"/>
      <c r="M7" s="103"/>
      <c r="N7" s="31"/>
      <c r="O7" s="104"/>
      <c r="P7" s="31"/>
      <c r="Q7" s="31"/>
      <c r="R7" s="31"/>
      <c r="S7" s="31"/>
      <c r="T7" s="103"/>
    </row>
    <row r="8" spans="1:20" ht="12.75">
      <c r="A8" s="110"/>
      <c r="B8" s="1" t="s">
        <v>90</v>
      </c>
      <c r="C8" s="101" t="s">
        <v>251</v>
      </c>
      <c r="D8" s="1">
        <v>14</v>
      </c>
      <c r="E8" s="111">
        <v>20000</v>
      </c>
      <c r="F8" s="50"/>
      <c r="G8" s="112">
        <v>19</v>
      </c>
      <c r="H8" s="8">
        <v>36</v>
      </c>
      <c r="I8" s="1"/>
      <c r="J8" s="1"/>
      <c r="K8" s="1"/>
      <c r="L8" s="1"/>
      <c r="M8" s="113"/>
      <c r="N8" s="1"/>
      <c r="O8" s="114"/>
      <c r="P8" s="1"/>
      <c r="Q8" s="1"/>
      <c r="R8" s="1"/>
      <c r="S8" s="1"/>
      <c r="T8" s="113"/>
    </row>
    <row r="9" spans="1:20" ht="12.75">
      <c r="A9" s="110"/>
      <c r="B9" s="1" t="s">
        <v>91</v>
      </c>
      <c r="C9" s="101" t="s">
        <v>252</v>
      </c>
      <c r="D9" s="1">
        <v>21</v>
      </c>
      <c r="E9" s="111">
        <v>20000</v>
      </c>
      <c r="F9" s="50"/>
      <c r="G9" s="112">
        <v>26</v>
      </c>
      <c r="H9" s="8">
        <v>50</v>
      </c>
      <c r="I9" s="1"/>
      <c r="J9" s="1"/>
      <c r="K9" s="1"/>
      <c r="L9" s="1"/>
      <c r="M9" s="113"/>
      <c r="N9" s="1"/>
      <c r="O9" s="114"/>
      <c r="P9" s="1"/>
      <c r="Q9" s="1"/>
      <c r="R9" s="1"/>
      <c r="S9" s="1"/>
      <c r="T9" s="113"/>
    </row>
    <row r="10" spans="1:20" ht="12.75">
      <c r="A10" s="110"/>
      <c r="B10" s="1" t="s">
        <v>92</v>
      </c>
      <c r="C10" s="101" t="s">
        <v>253</v>
      </c>
      <c r="D10" s="1">
        <v>28</v>
      </c>
      <c r="E10" s="111">
        <v>20000</v>
      </c>
      <c r="F10" s="50"/>
      <c r="G10" s="112">
        <v>34</v>
      </c>
      <c r="H10" s="9">
        <v>68</v>
      </c>
      <c r="I10" s="1"/>
      <c r="J10" s="1"/>
      <c r="K10" s="1"/>
      <c r="L10" s="1"/>
      <c r="M10" s="113"/>
      <c r="N10" s="1"/>
      <c r="O10" s="114"/>
      <c r="P10" s="1"/>
      <c r="Q10" s="1"/>
      <c r="R10" s="1"/>
      <c r="S10" s="1"/>
      <c r="T10" s="113"/>
    </row>
    <row r="11" spans="1:20" ht="12.75">
      <c r="A11" s="115"/>
      <c r="B11" s="116" t="s">
        <v>93</v>
      </c>
      <c r="C11" s="117" t="s">
        <v>254</v>
      </c>
      <c r="D11" s="116">
        <v>35</v>
      </c>
      <c r="E11" s="118">
        <v>20000</v>
      </c>
      <c r="F11" s="50"/>
      <c r="G11" s="112">
        <v>41</v>
      </c>
      <c r="H11" s="9">
        <v>77</v>
      </c>
      <c r="I11" s="1"/>
      <c r="J11" s="1"/>
      <c r="K11" s="1"/>
      <c r="L11" s="1"/>
      <c r="M11" s="113"/>
      <c r="N11" s="1"/>
      <c r="O11" s="114"/>
      <c r="P11" s="1"/>
      <c r="Q11" s="1"/>
      <c r="R11" s="1"/>
      <c r="S11" s="1"/>
      <c r="T11" s="113"/>
    </row>
    <row r="12" spans="1:20" ht="12.75">
      <c r="A12" s="101"/>
      <c r="B12" s="1"/>
      <c r="C12" s="101"/>
      <c r="D12" s="1"/>
      <c r="E12" s="50"/>
      <c r="F12" s="50"/>
      <c r="G12" s="112"/>
      <c r="H12" s="9"/>
      <c r="I12" s="1"/>
      <c r="J12" s="1"/>
      <c r="K12" s="1"/>
      <c r="L12" s="1"/>
      <c r="M12" s="113"/>
      <c r="N12" s="1"/>
      <c r="O12" s="114"/>
      <c r="P12" s="1"/>
      <c r="Q12" s="1"/>
      <c r="R12" s="1"/>
      <c r="S12" s="1"/>
      <c r="T12" s="113"/>
    </row>
    <row r="13" spans="1:20" ht="12.75">
      <c r="A13" s="105" t="s">
        <v>94</v>
      </c>
      <c r="B13" s="106"/>
      <c r="C13" s="107"/>
      <c r="D13" s="108"/>
      <c r="E13" s="109"/>
      <c r="F13" s="51"/>
      <c r="G13" s="112"/>
      <c r="H13" s="1"/>
      <c r="I13" s="1"/>
      <c r="J13" s="1"/>
      <c r="K13" s="1"/>
      <c r="L13" s="1"/>
      <c r="M13" s="113"/>
      <c r="N13" s="1"/>
      <c r="O13" s="114"/>
      <c r="P13" s="1"/>
      <c r="Q13" s="1"/>
      <c r="R13" s="1"/>
      <c r="S13" s="1"/>
      <c r="T13" s="113"/>
    </row>
    <row r="14" spans="1:20" ht="12.75">
      <c r="A14" s="110"/>
      <c r="B14" s="1" t="s">
        <v>95</v>
      </c>
      <c r="C14" s="101" t="s">
        <v>255</v>
      </c>
      <c r="D14" s="1">
        <v>24</v>
      </c>
      <c r="E14" s="111">
        <v>20000</v>
      </c>
      <c r="F14" s="50"/>
      <c r="G14" s="112">
        <v>27</v>
      </c>
      <c r="H14" s="8">
        <v>52</v>
      </c>
      <c r="I14" s="1"/>
      <c r="J14" s="1"/>
      <c r="K14" s="1"/>
      <c r="L14" s="1"/>
      <c r="M14" s="113"/>
      <c r="N14" s="1"/>
      <c r="O14" s="114"/>
      <c r="P14" s="1"/>
      <c r="Q14" s="1"/>
      <c r="R14" s="1"/>
      <c r="S14" s="1"/>
      <c r="T14" s="113"/>
    </row>
    <row r="15" spans="1:20" ht="12.75">
      <c r="A15" s="110"/>
      <c r="B15" s="1" t="s">
        <v>96</v>
      </c>
      <c r="C15" s="101" t="s">
        <v>256</v>
      </c>
      <c r="D15" s="1">
        <v>39</v>
      </c>
      <c r="E15" s="111">
        <v>20000</v>
      </c>
      <c r="F15" s="50"/>
      <c r="G15" s="112">
        <v>40</v>
      </c>
      <c r="H15" s="8">
        <v>85</v>
      </c>
      <c r="I15" s="1"/>
      <c r="J15" s="1"/>
      <c r="K15" s="1"/>
      <c r="L15" s="1"/>
      <c r="M15" s="113"/>
      <c r="N15" s="1"/>
      <c r="O15" s="114"/>
      <c r="P15" s="1"/>
      <c r="Q15" s="1"/>
      <c r="R15" s="1"/>
      <c r="S15" s="1"/>
      <c r="T15" s="113"/>
    </row>
    <row r="16" spans="1:20" ht="12.75">
      <c r="A16" s="110"/>
      <c r="B16" s="1" t="s">
        <v>97</v>
      </c>
      <c r="C16" s="101" t="s">
        <v>257</v>
      </c>
      <c r="D16" s="1">
        <v>54</v>
      </c>
      <c r="E16" s="111">
        <v>20000</v>
      </c>
      <c r="F16" s="50"/>
      <c r="G16" s="112">
        <v>62</v>
      </c>
      <c r="H16" s="9">
        <v>117</v>
      </c>
      <c r="I16" s="9">
        <v>179</v>
      </c>
      <c r="J16" s="9">
        <v>234</v>
      </c>
      <c r="K16" s="1">
        <f>I16+H16</f>
        <v>296</v>
      </c>
      <c r="L16" s="1">
        <f>J16+H16</f>
        <v>351</v>
      </c>
      <c r="M16" s="113"/>
      <c r="N16" s="1"/>
      <c r="O16" s="114"/>
      <c r="P16" s="1"/>
      <c r="Q16" s="1"/>
      <c r="R16" s="1"/>
      <c r="S16" s="1"/>
      <c r="T16" s="113"/>
    </row>
    <row r="17" spans="1:20" ht="12.75">
      <c r="A17" s="115"/>
      <c r="B17" s="116" t="s">
        <v>98</v>
      </c>
      <c r="C17" s="117" t="s">
        <v>258</v>
      </c>
      <c r="D17" s="116">
        <v>80</v>
      </c>
      <c r="E17" s="118">
        <v>20000</v>
      </c>
      <c r="F17" s="50"/>
      <c r="G17" s="112">
        <v>91</v>
      </c>
      <c r="H17" s="1"/>
      <c r="I17" s="1"/>
      <c r="J17" s="1"/>
      <c r="K17" s="1"/>
      <c r="L17" s="1"/>
      <c r="M17" s="113"/>
      <c r="N17" s="1"/>
      <c r="O17" s="114"/>
      <c r="P17" s="1"/>
      <c r="Q17" s="1"/>
      <c r="R17" s="1"/>
      <c r="S17" s="1"/>
      <c r="T17" s="113"/>
    </row>
    <row r="18" spans="1:20" ht="12.75">
      <c r="A18" s="101"/>
      <c r="B18" s="1"/>
      <c r="C18" s="101"/>
      <c r="D18" s="1"/>
      <c r="E18" s="50"/>
      <c r="F18" s="50"/>
      <c r="G18" s="112"/>
      <c r="H18" s="1"/>
      <c r="I18" s="1"/>
      <c r="J18" s="1"/>
      <c r="K18" s="1"/>
      <c r="L18" s="1"/>
      <c r="M18" s="113"/>
      <c r="N18" s="1"/>
      <c r="O18" s="114"/>
      <c r="P18" s="1"/>
      <c r="Q18" s="1"/>
      <c r="R18" s="1"/>
      <c r="S18" s="1"/>
      <c r="T18" s="113"/>
    </row>
    <row r="19" spans="1:20" ht="12.75">
      <c r="A19" s="105" t="s">
        <v>99</v>
      </c>
      <c r="B19" s="119"/>
      <c r="C19" s="119"/>
      <c r="D19" s="120"/>
      <c r="E19" s="121"/>
      <c r="F19" s="52"/>
      <c r="G19" s="112"/>
      <c r="H19" s="8"/>
      <c r="I19" s="9"/>
      <c r="J19" s="9"/>
      <c r="K19" s="1"/>
      <c r="L19" s="1"/>
      <c r="M19" s="113"/>
      <c r="N19" s="1"/>
      <c r="O19" s="114"/>
      <c r="P19" s="1"/>
      <c r="Q19" s="1"/>
      <c r="R19" s="1"/>
      <c r="S19" s="1"/>
      <c r="T19" s="113"/>
    </row>
    <row r="20" spans="1:20" ht="12.75">
      <c r="A20" s="110"/>
      <c r="B20" s="1" t="s">
        <v>100</v>
      </c>
      <c r="C20" s="101" t="s">
        <v>259</v>
      </c>
      <c r="D20" s="1">
        <v>17</v>
      </c>
      <c r="E20" s="111">
        <v>20000</v>
      </c>
      <c r="F20" s="50"/>
      <c r="G20" s="112">
        <v>19</v>
      </c>
      <c r="H20" s="9">
        <v>33</v>
      </c>
      <c r="I20" s="9">
        <v>48</v>
      </c>
      <c r="J20" s="9">
        <v>64</v>
      </c>
      <c r="K20" s="1"/>
      <c r="L20" s="1"/>
      <c r="M20" s="113"/>
      <c r="N20" s="1"/>
      <c r="O20" s="114"/>
      <c r="P20" s="1"/>
      <c r="Q20" s="1"/>
      <c r="R20" s="1"/>
      <c r="S20" s="1"/>
      <c r="T20" s="113"/>
    </row>
    <row r="21" spans="1:20" ht="12.75">
      <c r="A21" s="110"/>
      <c r="B21" s="1" t="s">
        <v>101</v>
      </c>
      <c r="C21" s="101" t="s">
        <v>260</v>
      </c>
      <c r="D21" s="1">
        <v>25</v>
      </c>
      <c r="E21" s="111">
        <v>20000</v>
      </c>
      <c r="F21" s="50"/>
      <c r="G21" s="112">
        <v>26</v>
      </c>
      <c r="H21" s="9">
        <v>48</v>
      </c>
      <c r="I21" s="9">
        <v>67</v>
      </c>
      <c r="J21" s="9">
        <v>89</v>
      </c>
      <c r="K21" s="1"/>
      <c r="L21" s="1"/>
      <c r="M21" s="113"/>
      <c r="N21" s="1"/>
      <c r="O21" s="114"/>
      <c r="P21" s="1"/>
      <c r="Q21" s="1"/>
      <c r="R21" s="1"/>
      <c r="S21" s="1"/>
      <c r="T21" s="113"/>
    </row>
    <row r="22" spans="1:20" ht="12.75">
      <c r="A22" s="110"/>
      <c r="B22" s="1" t="s">
        <v>261</v>
      </c>
      <c r="C22" s="101" t="s">
        <v>262</v>
      </c>
      <c r="D22" s="1">
        <v>28</v>
      </c>
      <c r="E22" s="111">
        <v>24000</v>
      </c>
      <c r="F22" s="50"/>
      <c r="G22" s="112">
        <v>25</v>
      </c>
      <c r="H22" s="9">
        <v>48</v>
      </c>
      <c r="I22" s="9">
        <v>71</v>
      </c>
      <c r="J22" s="9">
        <v>96</v>
      </c>
      <c r="K22" s="1"/>
      <c r="L22" s="1"/>
      <c r="M22" s="113"/>
      <c r="N22" s="1"/>
      <c r="O22" s="114" t="s">
        <v>263</v>
      </c>
      <c r="P22" s="1" t="s">
        <v>264</v>
      </c>
      <c r="Q22" s="1" t="s">
        <v>265</v>
      </c>
      <c r="R22" s="1" t="s">
        <v>266</v>
      </c>
      <c r="S22" s="1"/>
      <c r="T22" s="113"/>
    </row>
    <row r="23" spans="1:20" ht="12.75">
      <c r="A23" s="110"/>
      <c r="B23" s="1" t="s">
        <v>102</v>
      </c>
      <c r="C23" s="101" t="s">
        <v>267</v>
      </c>
      <c r="D23" s="1">
        <v>32</v>
      </c>
      <c r="E23" s="111">
        <v>20000</v>
      </c>
      <c r="F23" s="50"/>
      <c r="G23" s="114">
        <v>31</v>
      </c>
      <c r="H23" s="1">
        <v>59</v>
      </c>
      <c r="I23" s="1">
        <v>85</v>
      </c>
      <c r="J23" s="1">
        <v>112</v>
      </c>
      <c r="K23" s="1">
        <f>I23+H23</f>
        <v>144</v>
      </c>
      <c r="L23" s="1">
        <f>J23+H23</f>
        <v>171</v>
      </c>
      <c r="M23" s="113">
        <v>224</v>
      </c>
      <c r="N23" s="1"/>
      <c r="O23" s="114" t="s">
        <v>268</v>
      </c>
      <c r="P23" s="1" t="s">
        <v>269</v>
      </c>
      <c r="Q23" s="1" t="s">
        <v>270</v>
      </c>
      <c r="R23" s="1" t="s">
        <v>271</v>
      </c>
      <c r="S23" s="1" t="s">
        <v>272</v>
      </c>
      <c r="T23" s="113" t="s">
        <v>273</v>
      </c>
    </row>
    <row r="24" spans="1:20" ht="12.75">
      <c r="A24" s="110"/>
      <c r="B24" s="1" t="s">
        <v>103</v>
      </c>
      <c r="C24" s="101" t="s">
        <v>274</v>
      </c>
      <c r="D24" s="1">
        <v>40</v>
      </c>
      <c r="E24" s="111">
        <v>20000</v>
      </c>
      <c r="F24" s="50"/>
      <c r="G24" s="114">
        <v>42</v>
      </c>
      <c r="H24" s="1">
        <v>77</v>
      </c>
      <c r="I24" s="1">
        <v>112</v>
      </c>
      <c r="J24" s="1"/>
      <c r="K24" s="1"/>
      <c r="L24" s="1"/>
      <c r="M24" s="113"/>
      <c r="N24" s="1"/>
      <c r="O24" s="114"/>
      <c r="P24" s="1"/>
      <c r="Q24" s="1"/>
      <c r="R24" s="1"/>
      <c r="S24" s="1"/>
      <c r="T24" s="113"/>
    </row>
    <row r="25" spans="1:20" ht="12.75">
      <c r="A25" s="115"/>
      <c r="B25" s="116" t="s">
        <v>104</v>
      </c>
      <c r="C25" s="117" t="s">
        <v>275</v>
      </c>
      <c r="D25" s="116">
        <v>59</v>
      </c>
      <c r="E25" s="118">
        <v>15000</v>
      </c>
      <c r="F25" s="50"/>
      <c r="G25" s="114">
        <v>71</v>
      </c>
      <c r="H25" s="1">
        <v>110</v>
      </c>
      <c r="I25" s="1"/>
      <c r="J25" s="1"/>
      <c r="K25" s="1"/>
      <c r="L25" s="1"/>
      <c r="M25" s="113"/>
      <c r="N25" s="1"/>
      <c r="O25" s="114"/>
      <c r="P25" s="1"/>
      <c r="Q25" s="1"/>
      <c r="R25" s="1"/>
      <c r="S25" s="1"/>
      <c r="T25" s="113"/>
    </row>
    <row r="26" spans="1:20" ht="12.75">
      <c r="A26" s="101"/>
      <c r="B26" s="1"/>
      <c r="C26" s="101"/>
      <c r="D26" s="1"/>
      <c r="E26" s="50"/>
      <c r="F26" s="50"/>
      <c r="G26" s="114"/>
      <c r="H26" s="1"/>
      <c r="I26" s="1"/>
      <c r="J26" s="1"/>
      <c r="K26" s="1"/>
      <c r="L26" s="1"/>
      <c r="M26" s="113"/>
      <c r="N26" s="1"/>
      <c r="O26" s="114"/>
      <c r="P26" s="1"/>
      <c r="Q26" s="1"/>
      <c r="R26" s="1"/>
      <c r="S26" s="1"/>
      <c r="T26" s="113"/>
    </row>
    <row r="27" spans="1:20" ht="12.75">
      <c r="A27" s="105" t="s">
        <v>105</v>
      </c>
      <c r="B27" s="119"/>
      <c r="C27" s="119"/>
      <c r="D27" s="120"/>
      <c r="E27" s="121"/>
      <c r="F27" s="52"/>
      <c r="G27" s="114"/>
      <c r="H27" s="1"/>
      <c r="I27" s="1"/>
      <c r="J27" s="1"/>
      <c r="K27" s="1"/>
      <c r="L27" s="1"/>
      <c r="M27" s="113"/>
      <c r="N27" s="1"/>
      <c r="O27" s="114"/>
      <c r="P27" s="1"/>
      <c r="Q27" s="1"/>
      <c r="R27" s="1"/>
      <c r="S27" s="1"/>
      <c r="T27" s="113"/>
    </row>
    <row r="28" spans="1:20" ht="12.75">
      <c r="A28" s="110"/>
      <c r="B28" s="1" t="s">
        <v>106</v>
      </c>
      <c r="C28" s="101" t="s">
        <v>276</v>
      </c>
      <c r="D28" s="1">
        <v>44</v>
      </c>
      <c r="E28" s="111">
        <v>18000</v>
      </c>
      <c r="F28" s="50"/>
      <c r="G28" s="114">
        <v>59</v>
      </c>
      <c r="H28" s="1">
        <v>98</v>
      </c>
      <c r="I28" s="1"/>
      <c r="J28" s="1"/>
      <c r="K28" s="1"/>
      <c r="L28" s="1"/>
      <c r="M28" s="113"/>
      <c r="N28" s="1"/>
      <c r="O28" s="114"/>
      <c r="P28" s="1"/>
      <c r="Q28" s="1"/>
      <c r="R28" s="1"/>
      <c r="S28" s="1"/>
      <c r="T28" s="113"/>
    </row>
    <row r="29" spans="1:20" ht="12.75">
      <c r="A29" s="110"/>
      <c r="B29" s="1" t="s">
        <v>107</v>
      </c>
      <c r="C29" s="101" t="s">
        <v>277</v>
      </c>
      <c r="D29" s="1">
        <v>65</v>
      </c>
      <c r="E29" s="111">
        <v>18000</v>
      </c>
      <c r="F29" s="50"/>
      <c r="G29" s="114">
        <v>81</v>
      </c>
      <c r="H29" s="1">
        <v>140</v>
      </c>
      <c r="I29" s="1"/>
      <c r="J29" s="1"/>
      <c r="K29" s="1"/>
      <c r="L29" s="1"/>
      <c r="M29" s="113"/>
      <c r="N29" s="1"/>
      <c r="O29" s="114"/>
      <c r="P29" s="1"/>
      <c r="Q29" s="1"/>
      <c r="R29" s="1"/>
      <c r="S29" s="1"/>
      <c r="T29" s="113"/>
    </row>
    <row r="30" spans="1:20" ht="12.75">
      <c r="A30" s="115"/>
      <c r="B30" s="116" t="s">
        <v>108</v>
      </c>
      <c r="C30" s="117" t="s">
        <v>278</v>
      </c>
      <c r="D30" s="116">
        <v>86</v>
      </c>
      <c r="E30" s="118">
        <v>18000</v>
      </c>
      <c r="F30" s="50"/>
      <c r="G30" s="114">
        <v>100</v>
      </c>
      <c r="H30" s="1">
        <v>185</v>
      </c>
      <c r="I30" s="1"/>
      <c r="J30" s="1"/>
      <c r="K30" s="1"/>
      <c r="L30" s="1"/>
      <c r="M30" s="113"/>
      <c r="N30" s="1"/>
      <c r="O30" s="114"/>
      <c r="P30" s="1"/>
      <c r="Q30" s="1"/>
      <c r="R30" s="1"/>
      <c r="S30" s="1"/>
      <c r="T30" s="113"/>
    </row>
    <row r="31" spans="1:20" ht="12.75">
      <c r="A31" s="101"/>
      <c r="B31" s="1"/>
      <c r="C31" s="101"/>
      <c r="D31" s="1"/>
      <c r="E31" s="50"/>
      <c r="F31" s="50"/>
      <c r="G31" s="114"/>
      <c r="H31" s="1"/>
      <c r="I31" s="1"/>
      <c r="J31" s="1"/>
      <c r="K31" s="1"/>
      <c r="L31" s="1"/>
      <c r="M31" s="113"/>
      <c r="N31" s="1"/>
      <c r="O31" s="114"/>
      <c r="P31" s="1"/>
      <c r="Q31" s="1"/>
      <c r="R31" s="1"/>
      <c r="S31" s="1"/>
      <c r="T31" s="113"/>
    </row>
    <row r="32" spans="1:20" ht="12.75">
      <c r="A32" s="105" t="s">
        <v>109</v>
      </c>
      <c r="B32" s="119"/>
      <c r="C32" s="119"/>
      <c r="D32" s="120"/>
      <c r="E32" s="121"/>
      <c r="F32" s="52"/>
      <c r="G32" s="114"/>
      <c r="H32" s="1"/>
      <c r="I32" s="1"/>
      <c r="J32" s="1"/>
      <c r="K32" s="1"/>
      <c r="L32" s="1"/>
      <c r="M32" s="113"/>
      <c r="N32" s="1"/>
      <c r="O32" s="114"/>
      <c r="P32" s="1"/>
      <c r="Q32" s="1"/>
      <c r="R32" s="1"/>
      <c r="S32" s="1"/>
      <c r="T32" s="113"/>
    </row>
    <row r="33" spans="1:20" ht="12.75">
      <c r="A33" s="122"/>
      <c r="B33" s="1" t="s">
        <v>110</v>
      </c>
      <c r="C33" s="101" t="s">
        <v>279</v>
      </c>
      <c r="D33" s="1">
        <v>16</v>
      </c>
      <c r="E33" s="111">
        <v>20000</v>
      </c>
      <c r="F33" s="50"/>
      <c r="G33" s="114">
        <v>22</v>
      </c>
      <c r="H33" s="1">
        <v>34</v>
      </c>
      <c r="I33" s="1">
        <v>47</v>
      </c>
      <c r="J33" s="1">
        <v>61</v>
      </c>
      <c r="K33" s="1"/>
      <c r="L33" s="1"/>
      <c r="M33" s="113"/>
      <c r="N33" s="1"/>
      <c r="O33" s="114"/>
      <c r="P33" s="1"/>
      <c r="Q33" s="1"/>
      <c r="R33" s="1"/>
      <c r="S33" s="1"/>
      <c r="T33" s="113"/>
    </row>
    <row r="34" spans="1:20" ht="12.75">
      <c r="A34" s="122"/>
      <c r="B34" s="1" t="s">
        <v>111</v>
      </c>
      <c r="C34" s="101" t="s">
        <v>280</v>
      </c>
      <c r="D34" s="1">
        <v>24</v>
      </c>
      <c r="E34" s="111">
        <v>20000</v>
      </c>
      <c r="F34" s="50"/>
      <c r="G34" s="114">
        <v>26</v>
      </c>
      <c r="H34" s="1">
        <v>48</v>
      </c>
      <c r="I34" s="1">
        <v>67</v>
      </c>
      <c r="J34" s="1">
        <v>89</v>
      </c>
      <c r="K34" s="1"/>
      <c r="L34" s="1"/>
      <c r="M34" s="113"/>
      <c r="N34" s="1"/>
      <c r="O34" s="114"/>
      <c r="P34" s="1"/>
      <c r="Q34" s="1"/>
      <c r="R34" s="1"/>
      <c r="S34" s="1"/>
      <c r="T34" s="113"/>
    </row>
    <row r="35" spans="1:20" ht="12.75">
      <c r="A35" s="122"/>
      <c r="B35" s="1" t="s">
        <v>112</v>
      </c>
      <c r="C35" s="101" t="s">
        <v>281</v>
      </c>
      <c r="D35" s="1">
        <v>31</v>
      </c>
      <c r="E35" s="111">
        <v>24000</v>
      </c>
      <c r="F35" s="50"/>
      <c r="G35" s="114">
        <v>31</v>
      </c>
      <c r="H35" s="1">
        <v>59</v>
      </c>
      <c r="I35" s="1">
        <v>85</v>
      </c>
      <c r="J35" s="1">
        <v>112</v>
      </c>
      <c r="K35" s="1"/>
      <c r="L35" s="1"/>
      <c r="M35" s="113"/>
      <c r="N35" s="1"/>
      <c r="O35" s="114"/>
      <c r="P35" s="1"/>
      <c r="Q35" s="1"/>
      <c r="R35" s="1"/>
      <c r="S35" s="1"/>
      <c r="T35" s="113"/>
    </row>
    <row r="36" spans="1:20" ht="12.75">
      <c r="A36" s="115"/>
      <c r="B36" s="116" t="s">
        <v>113</v>
      </c>
      <c r="C36" s="117" t="s">
        <v>282</v>
      </c>
      <c r="D36" s="116">
        <v>32</v>
      </c>
      <c r="E36" s="118">
        <v>24000</v>
      </c>
      <c r="F36" s="50"/>
      <c r="G36" s="114">
        <v>31</v>
      </c>
      <c r="H36" s="1">
        <v>59</v>
      </c>
      <c r="I36" s="1">
        <v>85</v>
      </c>
      <c r="J36" s="1">
        <v>112</v>
      </c>
      <c r="K36" s="1"/>
      <c r="L36" s="1"/>
      <c r="M36" s="113"/>
      <c r="N36" s="1"/>
      <c r="O36" s="114"/>
      <c r="P36" s="1"/>
      <c r="Q36" s="1"/>
      <c r="R36" s="1"/>
      <c r="S36" s="1"/>
      <c r="T36" s="113"/>
    </row>
    <row r="37" spans="1:20" ht="12.75">
      <c r="A37" s="101"/>
      <c r="B37" s="1"/>
      <c r="C37" s="101"/>
      <c r="D37" s="1"/>
      <c r="E37" s="50"/>
      <c r="F37" s="50"/>
      <c r="G37" s="114"/>
      <c r="H37" s="1"/>
      <c r="I37" s="1"/>
      <c r="J37" s="1"/>
      <c r="K37" s="1"/>
      <c r="L37" s="1"/>
      <c r="M37" s="113"/>
      <c r="N37" s="1"/>
      <c r="O37" s="114"/>
      <c r="P37" s="1"/>
      <c r="Q37" s="1"/>
      <c r="R37" s="1"/>
      <c r="S37" s="1"/>
      <c r="T37" s="113"/>
    </row>
    <row r="38" spans="1:20" ht="12.75">
      <c r="A38" s="105" t="s">
        <v>283</v>
      </c>
      <c r="B38" s="123"/>
      <c r="C38" s="123"/>
      <c r="D38" s="124"/>
      <c r="E38" s="125"/>
      <c r="F38" s="126"/>
      <c r="G38" s="114"/>
      <c r="H38" s="1"/>
      <c r="I38" s="1"/>
      <c r="J38" s="1"/>
      <c r="K38" s="1"/>
      <c r="L38" s="1"/>
      <c r="M38" s="113"/>
      <c r="N38" s="1"/>
      <c r="O38" s="114"/>
      <c r="P38" s="1"/>
      <c r="Q38" s="1"/>
      <c r="R38" s="1"/>
      <c r="S38" s="1"/>
      <c r="T38" s="113"/>
    </row>
    <row r="39" spans="1:20" ht="12.75">
      <c r="A39" s="110" t="s">
        <v>114</v>
      </c>
      <c r="B39" s="1" t="s">
        <v>284</v>
      </c>
      <c r="C39" s="101" t="s">
        <v>285</v>
      </c>
      <c r="D39" s="1">
        <v>60</v>
      </c>
      <c r="E39" s="113">
        <v>12000</v>
      </c>
      <c r="F39" s="1"/>
      <c r="G39" s="114">
        <v>86</v>
      </c>
      <c r="H39" s="1">
        <v>133</v>
      </c>
      <c r="I39" s="1"/>
      <c r="J39" s="1"/>
      <c r="K39" s="1"/>
      <c r="L39" s="1"/>
      <c r="M39" s="113"/>
      <c r="N39" s="1"/>
      <c r="O39" s="114"/>
      <c r="P39" s="1"/>
      <c r="Q39" s="1"/>
      <c r="R39" s="1"/>
      <c r="S39" s="1"/>
      <c r="T39" s="113"/>
    </row>
    <row r="40" spans="1:20" ht="12.75">
      <c r="A40" s="115"/>
      <c r="B40" s="116" t="s">
        <v>286</v>
      </c>
      <c r="C40" s="117" t="s">
        <v>287</v>
      </c>
      <c r="D40" s="116">
        <v>110</v>
      </c>
      <c r="E40" s="127">
        <v>12000</v>
      </c>
      <c r="F40" s="1"/>
      <c r="G40" s="114">
        <v>125</v>
      </c>
      <c r="H40" s="1">
        <v>245</v>
      </c>
      <c r="I40" s="1"/>
      <c r="J40" s="1"/>
      <c r="K40" s="1"/>
      <c r="L40" s="1"/>
      <c r="M40" s="113"/>
      <c r="N40" s="1"/>
      <c r="O40" s="114"/>
      <c r="P40" s="1"/>
      <c r="Q40" s="1"/>
      <c r="R40" s="1"/>
      <c r="S40" s="1"/>
      <c r="T40" s="113"/>
    </row>
    <row r="41" spans="1:20" ht="12.75">
      <c r="A41" s="101"/>
      <c r="B41" s="1"/>
      <c r="C41" s="101"/>
      <c r="D41" s="1"/>
      <c r="E41" s="1"/>
      <c r="F41" s="1"/>
      <c r="G41" s="114"/>
      <c r="H41" s="1"/>
      <c r="I41" s="1"/>
      <c r="J41" s="1"/>
      <c r="K41" s="1"/>
      <c r="L41" s="1"/>
      <c r="M41" s="113"/>
      <c r="N41" s="1"/>
      <c r="O41" s="114"/>
      <c r="P41" s="1"/>
      <c r="Q41" s="1"/>
      <c r="R41" s="1"/>
      <c r="S41" s="1"/>
      <c r="T41" s="113"/>
    </row>
    <row r="42" spans="1:20" ht="12.75">
      <c r="A42" s="105" t="s">
        <v>288</v>
      </c>
      <c r="B42" s="123"/>
      <c r="C42" s="123"/>
      <c r="D42" s="124"/>
      <c r="E42" s="125"/>
      <c r="F42" s="126"/>
      <c r="G42" s="114"/>
      <c r="H42" s="1"/>
      <c r="I42" s="1"/>
      <c r="J42" s="1"/>
      <c r="K42" s="1"/>
      <c r="L42" s="1"/>
      <c r="M42" s="113"/>
      <c r="N42" s="1"/>
      <c r="O42" s="114"/>
      <c r="P42" s="1"/>
      <c r="Q42" s="1"/>
      <c r="R42" s="1"/>
      <c r="S42" s="1"/>
      <c r="T42" s="113"/>
    </row>
    <row r="43" spans="1:20" ht="12.75">
      <c r="A43" s="110" t="s">
        <v>114</v>
      </c>
      <c r="B43" s="1" t="s">
        <v>115</v>
      </c>
      <c r="C43" s="101" t="s">
        <v>289</v>
      </c>
      <c r="D43" s="1">
        <v>115</v>
      </c>
      <c r="E43" s="113">
        <v>12000</v>
      </c>
      <c r="F43" s="1"/>
      <c r="G43" s="114">
        <v>138</v>
      </c>
      <c r="H43" s="1">
        <v>250</v>
      </c>
      <c r="I43" s="1"/>
      <c r="J43" s="1"/>
      <c r="K43" s="1"/>
      <c r="L43" s="1"/>
      <c r="M43" s="113"/>
      <c r="N43" s="1"/>
      <c r="O43" s="114"/>
      <c r="P43" s="1"/>
      <c r="Q43" s="1"/>
      <c r="R43" s="1"/>
      <c r="S43" s="1"/>
      <c r="T43" s="113"/>
    </row>
    <row r="44" spans="1:20" ht="12.75">
      <c r="A44" s="110"/>
      <c r="B44" s="1" t="s">
        <v>116</v>
      </c>
      <c r="C44" s="101" t="s">
        <v>290</v>
      </c>
      <c r="D44" s="1">
        <v>160</v>
      </c>
      <c r="E44" s="113">
        <v>12000</v>
      </c>
      <c r="F44" s="1"/>
      <c r="G44" s="114">
        <v>180</v>
      </c>
      <c r="H44" s="1">
        <v>360</v>
      </c>
      <c r="I44" s="1"/>
      <c r="J44" s="1"/>
      <c r="K44" s="1"/>
      <c r="L44" s="1"/>
      <c r="M44" s="113"/>
      <c r="N44" s="1"/>
      <c r="O44" s="114"/>
      <c r="P44" s="1"/>
      <c r="Q44" s="1"/>
      <c r="R44" s="1"/>
      <c r="S44" s="1"/>
      <c r="T44" s="113"/>
    </row>
    <row r="45" spans="1:20" ht="12.75">
      <c r="A45" s="115"/>
      <c r="B45" s="116" t="s">
        <v>117</v>
      </c>
      <c r="C45" s="117" t="s">
        <v>291</v>
      </c>
      <c r="D45" s="116">
        <v>215</v>
      </c>
      <c r="E45" s="127">
        <v>12000</v>
      </c>
      <c r="F45" s="1"/>
      <c r="G45" s="114">
        <v>235</v>
      </c>
      <c r="H45" s="1">
        <v>450</v>
      </c>
      <c r="I45" s="1"/>
      <c r="J45" s="1"/>
      <c r="K45" s="1"/>
      <c r="L45" s="1"/>
      <c r="M45" s="113"/>
      <c r="N45" s="1"/>
      <c r="O45" s="114"/>
      <c r="P45" s="1"/>
      <c r="Q45" s="1"/>
      <c r="R45" s="1"/>
      <c r="S45" s="1"/>
      <c r="T45" s="113"/>
    </row>
    <row r="46" spans="1:20" ht="12.75">
      <c r="A46" s="101"/>
      <c r="B46" s="1"/>
      <c r="C46" s="101"/>
      <c r="D46" s="1"/>
      <c r="E46" s="1"/>
      <c r="F46" s="1"/>
      <c r="G46" s="114"/>
      <c r="H46" s="1"/>
      <c r="I46" s="1"/>
      <c r="J46" s="1"/>
      <c r="K46" s="1"/>
      <c r="L46" s="1"/>
      <c r="M46" s="113"/>
      <c r="N46" s="1"/>
      <c r="O46" s="114"/>
      <c r="P46" s="1"/>
      <c r="Q46" s="1"/>
      <c r="R46" s="1"/>
      <c r="S46" s="1"/>
      <c r="T46" s="113"/>
    </row>
    <row r="47" spans="1:20" ht="12.75">
      <c r="A47" s="105" t="s">
        <v>118</v>
      </c>
      <c r="B47" s="128"/>
      <c r="C47" s="129"/>
      <c r="D47" s="128"/>
      <c r="E47" s="130"/>
      <c r="F47" s="1"/>
      <c r="G47" s="114"/>
      <c r="H47" s="1"/>
      <c r="I47" s="1"/>
      <c r="J47" s="1"/>
      <c r="K47" s="1"/>
      <c r="L47" s="1"/>
      <c r="M47" s="113"/>
      <c r="N47" s="1"/>
      <c r="O47" s="114"/>
      <c r="P47" s="1"/>
      <c r="Q47" s="1"/>
      <c r="R47" s="1"/>
      <c r="S47" s="1"/>
      <c r="T47" s="113"/>
    </row>
    <row r="48" spans="1:20" ht="12.75">
      <c r="A48" s="110"/>
      <c r="B48" s="4" t="s">
        <v>119</v>
      </c>
      <c r="C48" s="101" t="s">
        <v>292</v>
      </c>
      <c r="D48" s="1">
        <v>5</v>
      </c>
      <c r="E48" s="113">
        <v>10000</v>
      </c>
      <c r="F48" s="1"/>
      <c r="G48" s="114">
        <v>6</v>
      </c>
      <c r="H48" s="1">
        <v>12</v>
      </c>
      <c r="I48" s="1"/>
      <c r="J48" s="1"/>
      <c r="K48" s="1"/>
      <c r="L48" s="1"/>
      <c r="M48" s="113"/>
      <c r="N48" s="1"/>
      <c r="O48" s="114"/>
      <c r="P48" s="1"/>
      <c r="Q48" s="1"/>
      <c r="R48" s="1"/>
      <c r="S48" s="1"/>
      <c r="T48" s="113"/>
    </row>
    <row r="49" spans="1:20" ht="12.75">
      <c r="A49" s="110"/>
      <c r="B49" s="4" t="s">
        <v>120</v>
      </c>
      <c r="C49" s="101" t="s">
        <v>293</v>
      </c>
      <c r="D49" s="1">
        <v>7</v>
      </c>
      <c r="E49" s="113">
        <v>10000</v>
      </c>
      <c r="F49" s="1"/>
      <c r="G49" s="114">
        <v>8</v>
      </c>
      <c r="H49" s="1">
        <v>16</v>
      </c>
      <c r="I49" s="1"/>
      <c r="J49" s="1"/>
      <c r="K49" s="1"/>
      <c r="L49" s="1"/>
      <c r="M49" s="113"/>
      <c r="N49" s="1"/>
      <c r="O49" s="114"/>
      <c r="P49" s="1"/>
      <c r="Q49" s="1"/>
      <c r="R49" s="1"/>
      <c r="S49" s="1"/>
      <c r="T49" s="113"/>
    </row>
    <row r="50" spans="1:20" ht="12.75">
      <c r="A50" s="110"/>
      <c r="B50" s="4" t="s">
        <v>121</v>
      </c>
      <c r="C50" s="101" t="s">
        <v>294</v>
      </c>
      <c r="D50" s="1">
        <v>9</v>
      </c>
      <c r="E50" s="113">
        <v>10000</v>
      </c>
      <c r="F50" s="1"/>
      <c r="G50" s="114">
        <v>10</v>
      </c>
      <c r="H50" s="1">
        <v>20</v>
      </c>
      <c r="I50" s="1"/>
      <c r="J50" s="1"/>
      <c r="K50" s="1"/>
      <c r="L50" s="1"/>
      <c r="M50" s="113"/>
      <c r="N50" s="1"/>
      <c r="O50" s="114"/>
      <c r="P50" s="1"/>
      <c r="Q50" s="1"/>
      <c r="R50" s="1"/>
      <c r="S50" s="1"/>
      <c r="T50" s="113"/>
    </row>
    <row r="51" spans="1:20" ht="12.75">
      <c r="A51" s="110"/>
      <c r="B51" s="4" t="s">
        <v>122</v>
      </c>
      <c r="C51" s="101" t="s">
        <v>295</v>
      </c>
      <c r="D51" s="1">
        <v>13</v>
      </c>
      <c r="E51" s="113">
        <v>10000</v>
      </c>
      <c r="F51" s="1"/>
      <c r="G51" s="114">
        <v>14</v>
      </c>
      <c r="H51" s="1">
        <v>28</v>
      </c>
      <c r="I51" s="1"/>
      <c r="J51" s="1"/>
      <c r="K51" s="1"/>
      <c r="L51" s="1"/>
      <c r="M51" s="113"/>
      <c r="N51" s="1"/>
      <c r="O51" s="114"/>
      <c r="P51" s="1"/>
      <c r="Q51" s="1"/>
      <c r="R51" s="1"/>
      <c r="S51" s="1"/>
      <c r="T51" s="113"/>
    </row>
    <row r="52" spans="1:20" ht="12.75">
      <c r="A52" s="110"/>
      <c r="B52" s="4" t="s">
        <v>123</v>
      </c>
      <c r="C52" s="101" t="s">
        <v>296</v>
      </c>
      <c r="D52" s="1">
        <v>13</v>
      </c>
      <c r="E52" s="113">
        <v>12000</v>
      </c>
      <c r="F52" s="1"/>
      <c r="G52" s="114">
        <v>14</v>
      </c>
      <c r="H52" s="1">
        <v>28</v>
      </c>
      <c r="I52" s="1"/>
      <c r="J52" s="1"/>
      <c r="K52" s="1"/>
      <c r="L52" s="1"/>
      <c r="M52" s="113"/>
      <c r="N52" s="1"/>
      <c r="O52" s="114"/>
      <c r="P52" s="1"/>
      <c r="Q52" s="1"/>
      <c r="R52" s="1"/>
      <c r="S52" s="1"/>
      <c r="T52" s="113"/>
    </row>
    <row r="53" spans="1:20" ht="12.75">
      <c r="A53" s="110"/>
      <c r="B53" s="4" t="s">
        <v>124</v>
      </c>
      <c r="C53" s="101" t="s">
        <v>297</v>
      </c>
      <c r="D53" s="1">
        <v>13</v>
      </c>
      <c r="E53" s="113">
        <v>12000</v>
      </c>
      <c r="F53" s="1"/>
      <c r="G53" s="114">
        <v>14</v>
      </c>
      <c r="H53" s="1">
        <v>28</v>
      </c>
      <c r="I53" s="1"/>
      <c r="J53" s="1"/>
      <c r="K53" s="1"/>
      <c r="L53" s="1"/>
      <c r="M53" s="113"/>
      <c r="N53" s="1"/>
      <c r="O53" s="114"/>
      <c r="P53" s="1"/>
      <c r="Q53" s="1"/>
      <c r="R53" s="1"/>
      <c r="S53" s="1"/>
      <c r="T53" s="113"/>
    </row>
    <row r="54" spans="1:20" ht="12.75">
      <c r="A54" s="110"/>
      <c r="B54" s="4" t="s">
        <v>125</v>
      </c>
      <c r="C54" s="101" t="s">
        <v>298</v>
      </c>
      <c r="D54" s="1">
        <v>18</v>
      </c>
      <c r="E54" s="113">
        <v>10000</v>
      </c>
      <c r="F54" s="1"/>
      <c r="G54" s="114">
        <v>16</v>
      </c>
      <c r="H54" s="1">
        <v>32</v>
      </c>
      <c r="I54" s="1"/>
      <c r="J54" s="1"/>
      <c r="K54" s="1"/>
      <c r="L54" s="1"/>
      <c r="M54" s="113"/>
      <c r="N54" s="1"/>
      <c r="O54" s="114"/>
      <c r="P54" s="1"/>
      <c r="Q54" s="1"/>
      <c r="R54" s="1"/>
      <c r="S54" s="1"/>
      <c r="T54" s="113"/>
    </row>
    <row r="55" spans="1:20" ht="12.75">
      <c r="A55" s="110"/>
      <c r="B55" s="4" t="s">
        <v>126</v>
      </c>
      <c r="C55" s="101" t="s">
        <v>299</v>
      </c>
      <c r="D55" s="1">
        <v>18</v>
      </c>
      <c r="E55" s="113">
        <v>12000</v>
      </c>
      <c r="F55" s="1"/>
      <c r="G55" s="114">
        <v>16</v>
      </c>
      <c r="H55" s="1">
        <v>32</v>
      </c>
      <c r="I55" s="1"/>
      <c r="J55" s="1"/>
      <c r="K55" s="1"/>
      <c r="L55" s="1"/>
      <c r="M55" s="113"/>
      <c r="N55" s="1"/>
      <c r="O55" s="114"/>
      <c r="P55" s="1"/>
      <c r="Q55" s="1"/>
      <c r="R55" s="1"/>
      <c r="S55" s="1"/>
      <c r="T55" s="113"/>
    </row>
    <row r="56" spans="1:20" ht="12.75">
      <c r="A56" s="110"/>
      <c r="B56" s="4" t="s">
        <v>127</v>
      </c>
      <c r="C56" s="101" t="s">
        <v>300</v>
      </c>
      <c r="D56" s="1">
        <v>18</v>
      </c>
      <c r="E56" s="113">
        <v>12000</v>
      </c>
      <c r="F56" s="1"/>
      <c r="G56" s="114">
        <v>16</v>
      </c>
      <c r="H56" s="1">
        <v>32</v>
      </c>
      <c r="I56" s="1"/>
      <c r="J56" s="1"/>
      <c r="K56" s="1"/>
      <c r="L56" s="1"/>
      <c r="M56" s="113"/>
      <c r="N56" s="1"/>
      <c r="O56" s="114"/>
      <c r="P56" s="1"/>
      <c r="Q56" s="1"/>
      <c r="R56" s="1"/>
      <c r="S56" s="1"/>
      <c r="T56" s="113"/>
    </row>
    <row r="57" spans="1:20" ht="12.75">
      <c r="A57" s="110"/>
      <c r="B57" s="4" t="s">
        <v>128</v>
      </c>
      <c r="C57" s="101" t="s">
        <v>301</v>
      </c>
      <c r="D57" s="1">
        <v>26</v>
      </c>
      <c r="E57" s="113">
        <v>12000</v>
      </c>
      <c r="F57" s="1"/>
      <c r="G57" s="114">
        <v>27</v>
      </c>
      <c r="H57" s="1">
        <v>51</v>
      </c>
      <c r="I57" s="1"/>
      <c r="J57" s="1"/>
      <c r="K57" s="1"/>
      <c r="L57" s="1"/>
      <c r="M57" s="113"/>
      <c r="N57" s="1"/>
      <c r="O57" s="114"/>
      <c r="P57" s="1"/>
      <c r="Q57" s="1"/>
      <c r="R57" s="1"/>
      <c r="S57" s="1"/>
      <c r="T57" s="113"/>
    </row>
    <row r="58" spans="1:20" ht="12.75">
      <c r="A58" s="110"/>
      <c r="B58" s="4" t="s">
        <v>129</v>
      </c>
      <c r="C58" s="101" t="s">
        <v>302</v>
      </c>
      <c r="D58" s="1">
        <v>26</v>
      </c>
      <c r="E58" s="113">
        <v>12000</v>
      </c>
      <c r="F58" s="1"/>
      <c r="G58" s="114">
        <v>29</v>
      </c>
      <c r="H58" s="1">
        <v>54</v>
      </c>
      <c r="I58" s="1"/>
      <c r="J58" s="1"/>
      <c r="K58" s="1"/>
      <c r="L58" s="1"/>
      <c r="M58" s="113"/>
      <c r="N58" s="1"/>
      <c r="O58" s="114"/>
      <c r="P58" s="1"/>
      <c r="Q58" s="1"/>
      <c r="R58" s="1"/>
      <c r="S58" s="1"/>
      <c r="T58" s="113"/>
    </row>
    <row r="59" spans="1:20" ht="12.75">
      <c r="A59" s="110"/>
      <c r="B59" s="4" t="s">
        <v>130</v>
      </c>
      <c r="C59" s="101"/>
      <c r="D59" s="1">
        <v>28</v>
      </c>
      <c r="E59" s="113">
        <v>20000</v>
      </c>
      <c r="F59" s="1"/>
      <c r="G59" s="114"/>
      <c r="H59" s="1" t="s">
        <v>138</v>
      </c>
      <c r="I59" s="1" t="s">
        <v>139</v>
      </c>
      <c r="J59" s="1"/>
      <c r="K59" s="1"/>
      <c r="L59" s="1"/>
      <c r="M59" s="113"/>
      <c r="N59" s="1"/>
      <c r="O59" s="114"/>
      <c r="P59" s="1"/>
      <c r="Q59" s="1"/>
      <c r="R59" s="1"/>
      <c r="S59" s="1"/>
      <c r="T59" s="113"/>
    </row>
    <row r="60" spans="1:20" ht="12.75">
      <c r="A60" s="110"/>
      <c r="B60" s="4" t="s">
        <v>131</v>
      </c>
      <c r="C60" s="101" t="s">
        <v>303</v>
      </c>
      <c r="D60" s="1">
        <v>32</v>
      </c>
      <c r="E60" s="113">
        <v>12000</v>
      </c>
      <c r="F60" s="1"/>
      <c r="G60" s="114">
        <v>36</v>
      </c>
      <c r="H60" s="1">
        <v>68</v>
      </c>
      <c r="I60" s="1"/>
      <c r="J60" s="1"/>
      <c r="K60" s="1"/>
      <c r="L60" s="1"/>
      <c r="M60" s="113"/>
      <c r="N60" s="1"/>
      <c r="O60" s="114"/>
      <c r="P60" s="1"/>
      <c r="Q60" s="1"/>
      <c r="R60" s="1"/>
      <c r="S60" s="1"/>
      <c r="T60" s="113"/>
    </row>
    <row r="61" spans="1:20" ht="12.75">
      <c r="A61" s="110"/>
      <c r="B61" s="4" t="s">
        <v>132</v>
      </c>
      <c r="C61" s="101" t="s">
        <v>304</v>
      </c>
      <c r="D61" s="1">
        <v>40</v>
      </c>
      <c r="E61" s="113">
        <v>20000</v>
      </c>
      <c r="F61" s="1"/>
      <c r="G61" s="114">
        <v>41</v>
      </c>
      <c r="H61" s="1">
        <v>72</v>
      </c>
      <c r="I61" s="1">
        <v>101</v>
      </c>
      <c r="J61" s="1">
        <v>144</v>
      </c>
      <c r="K61" s="1"/>
      <c r="L61" s="1"/>
      <c r="M61" s="113"/>
      <c r="N61" s="1"/>
      <c r="O61" s="114"/>
      <c r="P61" s="1"/>
      <c r="Q61" s="1"/>
      <c r="R61" s="1"/>
      <c r="S61" s="1"/>
      <c r="T61" s="113"/>
    </row>
    <row r="62" spans="1:20" ht="12.75">
      <c r="A62" s="110"/>
      <c r="B62" s="4" t="s">
        <v>133</v>
      </c>
      <c r="C62" s="101" t="s">
        <v>305</v>
      </c>
      <c r="D62" s="1">
        <v>42</v>
      </c>
      <c r="E62" s="113">
        <v>12000</v>
      </c>
      <c r="F62" s="1"/>
      <c r="G62" s="114">
        <v>46</v>
      </c>
      <c r="H62" s="1">
        <v>93</v>
      </c>
      <c r="I62" s="1"/>
      <c r="J62" s="1"/>
      <c r="K62" s="1"/>
      <c r="L62" s="1"/>
      <c r="M62" s="113"/>
      <c r="N62" s="1"/>
      <c r="O62" s="114"/>
      <c r="P62" s="1"/>
      <c r="Q62" s="1"/>
      <c r="R62" s="1"/>
      <c r="S62" s="1"/>
      <c r="T62" s="113"/>
    </row>
    <row r="63" spans="1:20" ht="12.75">
      <c r="A63" s="110"/>
      <c r="B63" s="4" t="s">
        <v>134</v>
      </c>
      <c r="C63" s="101" t="s">
        <v>306</v>
      </c>
      <c r="D63" s="1">
        <v>50</v>
      </c>
      <c r="E63" s="113">
        <v>14000</v>
      </c>
      <c r="F63" s="1"/>
      <c r="G63" s="114">
        <v>61</v>
      </c>
      <c r="H63" s="1">
        <v>118</v>
      </c>
      <c r="I63" s="1">
        <v>178</v>
      </c>
      <c r="J63" s="1">
        <v>235</v>
      </c>
      <c r="K63" s="1"/>
      <c r="L63" s="1"/>
      <c r="M63" s="113"/>
      <c r="N63" s="1"/>
      <c r="O63" s="114"/>
      <c r="P63" s="1"/>
      <c r="Q63" s="1"/>
      <c r="R63" s="1"/>
      <c r="S63" s="1"/>
      <c r="T63" s="113"/>
    </row>
    <row r="64" spans="1:20" ht="12.75">
      <c r="A64" s="110"/>
      <c r="B64" s="4" t="s">
        <v>135</v>
      </c>
      <c r="C64" s="101" t="s">
        <v>307</v>
      </c>
      <c r="D64" s="1">
        <v>55</v>
      </c>
      <c r="E64" s="113">
        <v>10000</v>
      </c>
      <c r="F64" s="1"/>
      <c r="G64" s="114">
        <v>51</v>
      </c>
      <c r="H64" s="1">
        <v>111</v>
      </c>
      <c r="I64" s="1">
        <v>169</v>
      </c>
      <c r="J64" s="1">
        <v>222</v>
      </c>
      <c r="K64" s="1"/>
      <c r="L64" s="1"/>
      <c r="M64" s="113"/>
      <c r="N64" s="1"/>
      <c r="O64" s="114"/>
      <c r="P64" s="1"/>
      <c r="Q64" s="1"/>
      <c r="R64" s="1"/>
      <c r="S64" s="1"/>
      <c r="T64" s="113"/>
    </row>
    <row r="65" spans="1:20" ht="12.75">
      <c r="A65" s="110"/>
      <c r="B65" s="4" t="s">
        <v>136</v>
      </c>
      <c r="C65" s="101" t="s">
        <v>308</v>
      </c>
      <c r="D65" s="1">
        <v>57</v>
      </c>
      <c r="E65" s="113">
        <v>12000</v>
      </c>
      <c r="F65" s="1"/>
      <c r="G65" s="114">
        <v>59</v>
      </c>
      <c r="H65" s="1">
        <v>128</v>
      </c>
      <c r="I65" s="1"/>
      <c r="J65" s="1"/>
      <c r="K65" s="1"/>
      <c r="L65" s="1"/>
      <c r="M65" s="113"/>
      <c r="N65" s="1"/>
      <c r="O65" s="114"/>
      <c r="P65" s="1"/>
      <c r="Q65" s="1"/>
      <c r="R65" s="1"/>
      <c r="S65" s="1"/>
      <c r="T65" s="113"/>
    </row>
    <row r="66" spans="1:20" ht="12.75">
      <c r="A66" s="131"/>
      <c r="B66" s="132" t="s">
        <v>137</v>
      </c>
      <c r="C66" s="117" t="s">
        <v>309</v>
      </c>
      <c r="D66" s="116">
        <v>70</v>
      </c>
      <c r="E66" s="127">
        <v>12000</v>
      </c>
      <c r="F66" s="1"/>
      <c r="G66" s="131">
        <v>75</v>
      </c>
      <c r="H66" s="116">
        <v>152</v>
      </c>
      <c r="I66" s="133"/>
      <c r="J66" s="133"/>
      <c r="K66" s="133"/>
      <c r="L66" s="133"/>
      <c r="M66" s="134"/>
      <c r="N66" s="31"/>
      <c r="O66" s="135"/>
      <c r="P66" s="133"/>
      <c r="Q66" s="133"/>
      <c r="R66" s="133"/>
      <c r="S66" s="133"/>
      <c r="T66" s="134"/>
    </row>
    <row r="67" spans="1:20" ht="12.75">
      <c r="A67" s="59"/>
      <c r="B67" s="136"/>
      <c r="C67" s="137"/>
      <c r="D67" s="59"/>
      <c r="E67" s="59"/>
      <c r="F67" s="59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1:20" ht="15">
      <c r="A68" s="58" t="s">
        <v>310</v>
      </c>
      <c r="B68" s="139"/>
      <c r="C68" s="137"/>
      <c r="D68" s="59"/>
      <c r="E68" s="59"/>
      <c r="F68" s="59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ht="12.75">
      <c r="A69" s="58"/>
      <c r="B69" s="136"/>
      <c r="C69" s="137"/>
      <c r="D69" s="59"/>
      <c r="E69" s="59"/>
      <c r="F69" s="59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:20" ht="12.75">
      <c r="A70" s="59"/>
      <c r="B70" s="136"/>
      <c r="C70" s="137"/>
      <c r="D70" s="59"/>
      <c r="E70" s="59"/>
      <c r="F70" s="59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</row>
    <row r="71" spans="1:20" ht="12.75">
      <c r="A71" s="59"/>
      <c r="B71" s="136"/>
      <c r="C71" s="137"/>
      <c r="D71" s="59"/>
      <c r="E71" s="59"/>
      <c r="F71" s="59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</row>
    <row r="72" spans="1:20" ht="12.75">
      <c r="A72" s="59"/>
      <c r="B72" s="136"/>
      <c r="C72" s="137"/>
      <c r="D72" s="59"/>
      <c r="E72" s="59"/>
      <c r="F72" s="59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ht="12.75">
      <c r="A73" s="59"/>
      <c r="B73" s="136"/>
      <c r="C73" s="137"/>
      <c r="D73" s="59"/>
      <c r="E73" s="59"/>
      <c r="F73" s="59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1:20" ht="12.75">
      <c r="A74" s="59"/>
      <c r="B74" s="136"/>
      <c r="C74" s="137"/>
      <c r="D74" s="59"/>
      <c r="E74" s="59"/>
      <c r="F74" s="59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1:20" ht="12.75">
      <c r="A75" s="59"/>
      <c r="B75" s="136"/>
      <c r="C75" s="137"/>
      <c r="D75" s="59"/>
      <c r="E75" s="59"/>
      <c r="F75" s="59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spans="1:20" ht="12.75">
      <c r="A76" s="59"/>
      <c r="B76" s="136"/>
      <c r="C76" s="137"/>
      <c r="D76" s="59"/>
      <c r="E76" s="59"/>
      <c r="F76" s="59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1:20" ht="12.75">
      <c r="A77" s="59"/>
      <c r="B77" s="136"/>
      <c r="C77" s="137"/>
      <c r="D77" s="59"/>
      <c r="E77" s="59"/>
      <c r="F77" s="59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1:20" ht="12.75">
      <c r="A78" s="59"/>
      <c r="B78" s="136"/>
      <c r="C78" s="137"/>
      <c r="D78" s="59"/>
      <c r="E78" s="59"/>
      <c r="F78" s="59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1:20" ht="12.75">
      <c r="A79" s="59"/>
      <c r="B79" s="136"/>
      <c r="C79" s="137"/>
      <c r="D79" s="59"/>
      <c r="E79" s="59"/>
      <c r="F79" s="59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1:20" ht="12.75">
      <c r="A80" s="59"/>
      <c r="B80" s="136"/>
      <c r="C80" s="137"/>
      <c r="D80" s="59"/>
      <c r="E80" s="59"/>
      <c r="F80" s="59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</row>
    <row r="81" spans="1:20" ht="12.75">
      <c r="A81" s="59"/>
      <c r="B81" s="136"/>
      <c r="C81" s="137"/>
      <c r="D81" s="59"/>
      <c r="E81" s="59"/>
      <c r="F81" s="59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</row>
    <row r="82" spans="1:20" ht="12.75">
      <c r="A82" s="59"/>
      <c r="B82" s="136"/>
      <c r="C82" s="137"/>
      <c r="D82" s="59"/>
      <c r="E82" s="59"/>
      <c r="F82" s="59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</row>
  </sheetData>
  <sheetProtection formatColumns="0" formatRows="0" selectLockedCells="1" selectUnlockedCells="1"/>
  <mergeCells count="3">
    <mergeCell ref="G4:M4"/>
    <mergeCell ref="O4:T4"/>
    <mergeCell ref="A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Clarke</dc:creator>
  <cp:keywords/>
  <dc:description/>
  <cp:lastModifiedBy>Tim Clarke</cp:lastModifiedBy>
  <cp:lastPrinted>2013-11-13T22:15:46Z</cp:lastPrinted>
  <dcterms:created xsi:type="dcterms:W3CDTF">2009-02-16T21:13:15Z</dcterms:created>
  <dcterms:modified xsi:type="dcterms:W3CDTF">2014-03-18T18:54:29Z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